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85" yWindow="1740" windowWidth="12105" windowHeight="7920" tabRatio="204"/>
  </bookViews>
  <sheets>
    <sheet name="Расчет и места" sheetId="1" r:id="rId1"/>
    <sheet name="Лист1" sheetId="2" r:id="rId2"/>
  </sheets>
  <definedNames>
    <definedName name="_xlnm.Print_Titles" localSheetId="1">Лист1!#REF!</definedName>
    <definedName name="_xlnm.Print_Titles" localSheetId="0">'Расчет и места'!$A:$B</definedName>
  </definedNames>
  <calcPr calcId="144525"/>
</workbook>
</file>

<file path=xl/calcChain.xml><?xml version="1.0" encoding="utf-8"?>
<calcChain xmlns="http://schemas.openxmlformats.org/spreadsheetml/2006/main">
  <c r="AU9" i="1" l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8" i="1"/>
  <c r="BE8" i="1" l="1"/>
  <c r="EI9" i="1" l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H24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A9" i="1"/>
  <c r="BB9" i="1" s="1"/>
  <c r="BA10" i="1"/>
  <c r="BA11" i="1"/>
  <c r="BA12" i="1"/>
  <c r="BA13" i="1"/>
  <c r="BB13" i="1" s="1"/>
  <c r="BA14" i="1"/>
  <c r="BA15" i="1"/>
  <c r="BA16" i="1"/>
  <c r="BA17" i="1"/>
  <c r="BB17" i="1" s="1"/>
  <c r="BA18" i="1"/>
  <c r="BA19" i="1"/>
  <c r="BA20" i="1"/>
  <c r="BA21" i="1"/>
  <c r="BB21" i="1" s="1"/>
  <c r="BA22" i="1"/>
  <c r="BA23" i="1"/>
  <c r="BA24" i="1"/>
  <c r="BB11" i="1"/>
  <c r="BB15" i="1"/>
  <c r="BB19" i="1"/>
  <c r="BB23" i="1"/>
  <c r="BB12" i="1"/>
  <c r="BB16" i="1"/>
  <c r="BB20" i="1"/>
  <c r="BB24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BB22" i="1" l="1"/>
  <c r="BB18" i="1"/>
  <c r="BB14" i="1"/>
  <c r="BB10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8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DK8" i="1" l="1"/>
  <c r="CM9" i="1" l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L20" i="1"/>
  <c r="CL9" i="1"/>
  <c r="CL10" i="1"/>
  <c r="CL11" i="1"/>
  <c r="CL12" i="1"/>
  <c r="CL13" i="1"/>
  <c r="CL14" i="1"/>
  <c r="CL15" i="1"/>
  <c r="CL16" i="1"/>
  <c r="CL17" i="1"/>
  <c r="CL18" i="1"/>
  <c r="CL19" i="1"/>
  <c r="CL21" i="1"/>
  <c r="CL22" i="1"/>
  <c r="CL23" i="1"/>
  <c r="CL24" i="1"/>
  <c r="CL8" i="1"/>
  <c r="DM9" i="1" l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BB8" i="1"/>
  <c r="BA25" i="1"/>
  <c r="AZ24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5" i="1"/>
  <c r="AZ8" i="1"/>
  <c r="BA8" i="1" s="1"/>
  <c r="J8" i="1"/>
  <c r="DN9" i="1" l="1"/>
  <c r="DN10" i="1"/>
  <c r="DN11" i="1"/>
  <c r="DN12" i="1"/>
  <c r="DN13" i="1"/>
  <c r="DN14" i="1"/>
  <c r="DN15" i="1"/>
  <c r="DN16" i="1"/>
  <c r="DN17" i="1"/>
  <c r="DN18" i="1"/>
  <c r="DN19" i="1"/>
  <c r="DN20" i="1"/>
  <c r="DN21" i="1"/>
  <c r="DN22" i="1"/>
  <c r="DN23" i="1"/>
  <c r="DN24" i="1"/>
  <c r="DN8" i="1"/>
  <c r="E9" i="1" l="1"/>
  <c r="I9" i="1"/>
  <c r="J9" i="1" s="1"/>
  <c r="N9" i="1"/>
  <c r="R9" i="1"/>
  <c r="V9" i="1"/>
  <c r="Z9" i="1"/>
  <c r="AD9" i="1"/>
  <c r="AH9" i="1"/>
  <c r="AL9" i="1"/>
  <c r="AR9" i="1"/>
  <c r="AY9" i="1"/>
  <c r="BE9" i="1"/>
  <c r="BI9" i="1"/>
  <c r="BM9" i="1"/>
  <c r="BT9" i="1"/>
  <c r="BV9" i="1"/>
  <c r="BZ9" i="1"/>
  <c r="CB9" i="1"/>
  <c r="CH9" i="1"/>
  <c r="CV9" i="1"/>
  <c r="CY9" i="1"/>
  <c r="DA9" i="1"/>
  <c r="DC9" i="1"/>
  <c r="DF9" i="1"/>
  <c r="DJ9" i="1"/>
  <c r="DS9" i="1"/>
  <c r="DW9" i="1"/>
  <c r="EA9" i="1"/>
  <c r="ED9" i="1"/>
  <c r="EF9" i="1"/>
  <c r="EF8" i="1" l="1"/>
  <c r="DM8" i="1"/>
  <c r="DJ10" i="1" l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8" i="1"/>
  <c r="AL10" i="1" l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8" i="1"/>
  <c r="AM8" i="1" l="1"/>
  <c r="AK25" i="1"/>
  <c r="DF10" i="1" l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8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8" i="1"/>
  <c r="BM18" i="1" l="1"/>
  <c r="AR24" i="1"/>
  <c r="T25" i="1"/>
  <c r="BV8" i="1" l="1"/>
  <c r="DB25" i="1" l="1"/>
  <c r="BU25" i="1" l="1"/>
  <c r="EC25" i="1" l="1"/>
  <c r="EE25" i="1"/>
  <c r="DF26" i="1" l="1"/>
  <c r="CX25" i="1"/>
  <c r="CS25" i="1"/>
  <c r="CH16" i="1"/>
  <c r="CH26" i="1"/>
  <c r="CH24" i="1"/>
  <c r="BH25" i="1"/>
  <c r="BD25" i="1" l="1"/>
  <c r="EF10" i="1" l="1"/>
  <c r="DW8" i="1"/>
  <c r="DW16" i="1"/>
  <c r="CH23" i="1"/>
  <c r="CH8" i="1"/>
  <c r="CT8" i="1"/>
  <c r="CY8" i="1" l="1"/>
  <c r="DA8" i="1"/>
  <c r="DG8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2" i="1"/>
  <c r="ED23" i="1"/>
  <c r="ED24" i="1"/>
  <c r="ED8" i="1"/>
  <c r="EF16" i="1"/>
  <c r="CR8" i="1" l="1"/>
  <c r="BZ23" i="1"/>
  <c r="BM10" i="1"/>
  <c r="BM11" i="1"/>
  <c r="BM12" i="1"/>
  <c r="BM13" i="1"/>
  <c r="BM14" i="1"/>
  <c r="BM15" i="1"/>
  <c r="BM16" i="1"/>
  <c r="BM17" i="1"/>
  <c r="BM19" i="1"/>
  <c r="BM20" i="1"/>
  <c r="BM21" i="1"/>
  <c r="BM22" i="1"/>
  <c r="BM23" i="1"/>
  <c r="BM24" i="1"/>
  <c r="BM8" i="1"/>
  <c r="BI8" i="1"/>
  <c r="BZ13" i="1" l="1"/>
  <c r="BZ8" i="1"/>
  <c r="BZ16" i="1"/>
  <c r="BZ24" i="1"/>
  <c r="BZ22" i="1"/>
  <c r="BZ20" i="1"/>
  <c r="BZ18" i="1"/>
  <c r="BZ14" i="1"/>
  <c r="BZ12" i="1"/>
  <c r="BZ10" i="1"/>
  <c r="BZ21" i="1"/>
  <c r="BZ19" i="1"/>
  <c r="BZ17" i="1"/>
  <c r="BZ15" i="1"/>
  <c r="BZ11" i="1"/>
  <c r="BN8" i="1"/>
  <c r="DE25" i="1" l="1"/>
  <c r="DD25" i="1"/>
  <c r="DF25" i="1" l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C8" i="1"/>
  <c r="DC14" i="1"/>
  <c r="DC10" i="1"/>
  <c r="DC11" i="1"/>
  <c r="DC12" i="1"/>
  <c r="DC13" i="1"/>
  <c r="DC15" i="1"/>
  <c r="DC16" i="1"/>
  <c r="DC17" i="1"/>
  <c r="DC18" i="1"/>
  <c r="DC19" i="1"/>
  <c r="DC20" i="1"/>
  <c r="DC21" i="1"/>
  <c r="DC22" i="1"/>
  <c r="DC23" i="1"/>
  <c r="DC24" i="1"/>
  <c r="Z8" i="1" l="1"/>
  <c r="CT26" i="1"/>
  <c r="AU25" i="1" l="1"/>
  <c r="AV8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8" i="1"/>
  <c r="S8" i="1" l="1"/>
  <c r="DY25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8" i="1"/>
  <c r="DR25" i="1" l="1"/>
  <c r="DQ25" i="1"/>
  <c r="E8" i="1" l="1"/>
  <c r="I8" i="1"/>
  <c r="N8" i="1"/>
  <c r="E10" i="1"/>
  <c r="I10" i="1"/>
  <c r="J10" i="1" s="1"/>
  <c r="N10" i="1"/>
  <c r="E11" i="1"/>
  <c r="I11" i="1"/>
  <c r="J11" i="1" s="1"/>
  <c r="N11" i="1"/>
  <c r="E12" i="1"/>
  <c r="I12" i="1"/>
  <c r="N12" i="1"/>
  <c r="E13" i="1"/>
  <c r="I13" i="1"/>
  <c r="J13" i="1" s="1"/>
  <c r="N13" i="1"/>
  <c r="E14" i="1"/>
  <c r="I14" i="1"/>
  <c r="J14" i="1" s="1"/>
  <c r="N14" i="1"/>
  <c r="E15" i="1"/>
  <c r="I15" i="1"/>
  <c r="J15" i="1" s="1"/>
  <c r="N15" i="1"/>
  <c r="E16" i="1"/>
  <c r="I16" i="1"/>
  <c r="J16" i="1" s="1"/>
  <c r="N16" i="1"/>
  <c r="E17" i="1"/>
  <c r="I17" i="1"/>
  <c r="J17" i="1" s="1"/>
  <c r="N17" i="1"/>
  <c r="E18" i="1"/>
  <c r="I18" i="1"/>
  <c r="J18" i="1" s="1"/>
  <c r="N18" i="1"/>
  <c r="E19" i="1"/>
  <c r="I19" i="1"/>
  <c r="J19" i="1" s="1"/>
  <c r="N19" i="1"/>
  <c r="E20" i="1"/>
  <c r="I20" i="1"/>
  <c r="J20" i="1" s="1"/>
  <c r="N20" i="1"/>
  <c r="E21" i="1"/>
  <c r="I21" i="1"/>
  <c r="J21" i="1" s="1"/>
  <c r="N21" i="1"/>
  <c r="E22" i="1"/>
  <c r="I22" i="1"/>
  <c r="J22" i="1" s="1"/>
  <c r="N22" i="1"/>
  <c r="E23" i="1"/>
  <c r="I23" i="1"/>
  <c r="J23" i="1" s="1"/>
  <c r="N23" i="1"/>
  <c r="E24" i="1"/>
  <c r="I24" i="1"/>
  <c r="J24" i="1" s="1"/>
  <c r="N24" i="1"/>
  <c r="C25" i="1"/>
  <c r="D25" i="1"/>
  <c r="G25" i="1"/>
  <c r="H25" i="1"/>
  <c r="L25" i="1"/>
  <c r="M25" i="1"/>
  <c r="P25" i="1"/>
  <c r="Q25" i="1"/>
  <c r="V8" i="1"/>
  <c r="AD8" i="1"/>
  <c r="AH8" i="1"/>
  <c r="AR8" i="1"/>
  <c r="CV8" i="1"/>
  <c r="DS8" i="1"/>
  <c r="EA8" i="1"/>
  <c r="V10" i="1"/>
  <c r="Z10" i="1"/>
  <c r="AD10" i="1"/>
  <c r="AH10" i="1"/>
  <c r="AR10" i="1"/>
  <c r="BE10" i="1"/>
  <c r="BI10" i="1"/>
  <c r="BV10" i="1"/>
  <c r="CH10" i="1"/>
  <c r="CV10" i="1"/>
  <c r="DS10" i="1"/>
  <c r="DW10" i="1"/>
  <c r="EA10" i="1"/>
  <c r="V11" i="1"/>
  <c r="Z11" i="1"/>
  <c r="AD11" i="1"/>
  <c r="AH11" i="1"/>
  <c r="AR11" i="1"/>
  <c r="BI11" i="1"/>
  <c r="BV11" i="1"/>
  <c r="CH11" i="1"/>
  <c r="CV11" i="1"/>
  <c r="DS11" i="1"/>
  <c r="DW11" i="1"/>
  <c r="EA11" i="1"/>
  <c r="EF11" i="1"/>
  <c r="V12" i="1"/>
  <c r="Z12" i="1"/>
  <c r="AD12" i="1"/>
  <c r="AH12" i="1"/>
  <c r="AR12" i="1"/>
  <c r="BI12" i="1"/>
  <c r="BV12" i="1"/>
  <c r="CH12" i="1"/>
  <c r="CV12" i="1"/>
  <c r="DS12" i="1"/>
  <c r="DW12" i="1"/>
  <c r="EA12" i="1"/>
  <c r="EF12" i="1"/>
  <c r="V13" i="1"/>
  <c r="Z13" i="1"/>
  <c r="AD13" i="1"/>
  <c r="AH13" i="1"/>
  <c r="AR13" i="1"/>
  <c r="BI13" i="1"/>
  <c r="BV13" i="1"/>
  <c r="CH13" i="1"/>
  <c r="CV13" i="1"/>
  <c r="DS13" i="1"/>
  <c r="DW13" i="1"/>
  <c r="EA13" i="1"/>
  <c r="EF13" i="1"/>
  <c r="V14" i="1"/>
  <c r="Z14" i="1"/>
  <c r="AD14" i="1"/>
  <c r="AH14" i="1"/>
  <c r="AR14" i="1"/>
  <c r="BI14" i="1"/>
  <c r="BT8" i="1"/>
  <c r="BV14" i="1"/>
  <c r="CH14" i="1"/>
  <c r="CV14" i="1"/>
  <c r="DS14" i="1"/>
  <c r="DW14" i="1"/>
  <c r="EA14" i="1"/>
  <c r="EF14" i="1"/>
  <c r="V15" i="1"/>
  <c r="Z15" i="1"/>
  <c r="AD15" i="1"/>
  <c r="AH15" i="1"/>
  <c r="AR15" i="1"/>
  <c r="BI15" i="1"/>
  <c r="BV15" i="1"/>
  <c r="CH15" i="1"/>
  <c r="CV15" i="1"/>
  <c r="DS15" i="1"/>
  <c r="DW15" i="1"/>
  <c r="EA15" i="1"/>
  <c r="EF15" i="1"/>
  <c r="V16" i="1"/>
  <c r="Z16" i="1"/>
  <c r="AD16" i="1"/>
  <c r="AH16" i="1"/>
  <c r="AR16" i="1"/>
  <c r="BI16" i="1"/>
  <c r="BV16" i="1"/>
  <c r="CV16" i="1"/>
  <c r="DS16" i="1"/>
  <c r="EA16" i="1"/>
  <c r="V17" i="1"/>
  <c r="Z17" i="1"/>
  <c r="AD17" i="1"/>
  <c r="AH17" i="1"/>
  <c r="AR17" i="1"/>
  <c r="BI17" i="1"/>
  <c r="BV17" i="1"/>
  <c r="CH17" i="1"/>
  <c r="CV17" i="1"/>
  <c r="DS17" i="1"/>
  <c r="DW17" i="1"/>
  <c r="EA17" i="1"/>
  <c r="EF17" i="1"/>
  <c r="V18" i="1"/>
  <c r="Z18" i="1"/>
  <c r="AD18" i="1"/>
  <c r="AH18" i="1"/>
  <c r="AR18" i="1"/>
  <c r="BI18" i="1"/>
  <c r="BV18" i="1"/>
  <c r="CH18" i="1"/>
  <c r="CV18" i="1"/>
  <c r="DS18" i="1"/>
  <c r="DW18" i="1"/>
  <c r="EA18" i="1"/>
  <c r="EF18" i="1"/>
  <c r="V19" i="1"/>
  <c r="Z19" i="1"/>
  <c r="AD19" i="1"/>
  <c r="AH19" i="1"/>
  <c r="AR19" i="1"/>
  <c r="BI19" i="1"/>
  <c r="BV19" i="1"/>
  <c r="CH19" i="1"/>
  <c r="CV19" i="1"/>
  <c r="DS19" i="1"/>
  <c r="DW19" i="1"/>
  <c r="EA19" i="1"/>
  <c r="EF19" i="1"/>
  <c r="V20" i="1"/>
  <c r="Z20" i="1"/>
  <c r="AD20" i="1"/>
  <c r="AH20" i="1"/>
  <c r="AR20" i="1"/>
  <c r="BI20" i="1"/>
  <c r="BV20" i="1"/>
  <c r="CH20" i="1"/>
  <c r="CV20" i="1"/>
  <c r="DS20" i="1"/>
  <c r="DW20" i="1"/>
  <c r="EA20" i="1"/>
  <c r="EF20" i="1"/>
  <c r="V21" i="1"/>
  <c r="Z21" i="1"/>
  <c r="AD21" i="1"/>
  <c r="AH21" i="1"/>
  <c r="AR21" i="1"/>
  <c r="BI21" i="1"/>
  <c r="BV21" i="1"/>
  <c r="CH21" i="1"/>
  <c r="CV21" i="1"/>
  <c r="DS21" i="1"/>
  <c r="DW21" i="1"/>
  <c r="EA21" i="1"/>
  <c r="EF21" i="1"/>
  <c r="V22" i="1"/>
  <c r="Z22" i="1"/>
  <c r="AD22" i="1"/>
  <c r="AH22" i="1"/>
  <c r="AR22" i="1"/>
  <c r="BI22" i="1"/>
  <c r="BV22" i="1"/>
  <c r="CH22" i="1"/>
  <c r="CV22" i="1"/>
  <c r="DS22" i="1"/>
  <c r="DW22" i="1"/>
  <c r="EA22" i="1"/>
  <c r="EF22" i="1"/>
  <c r="V23" i="1"/>
  <c r="Z23" i="1"/>
  <c r="AD23" i="1"/>
  <c r="AH23" i="1"/>
  <c r="AR23" i="1"/>
  <c r="BI23" i="1"/>
  <c r="BV23" i="1"/>
  <c r="CV23" i="1"/>
  <c r="DS23" i="1"/>
  <c r="DW23" i="1"/>
  <c r="EA23" i="1"/>
  <c r="EF23" i="1"/>
  <c r="V24" i="1"/>
  <c r="Z24" i="1"/>
  <c r="AD24" i="1"/>
  <c r="AH24" i="1"/>
  <c r="BI24" i="1"/>
  <c r="BV24" i="1"/>
  <c r="CV24" i="1"/>
  <c r="DS24" i="1"/>
  <c r="DW24" i="1"/>
  <c r="DX24" i="1" s="1"/>
  <c r="EA24" i="1"/>
  <c r="EF24" i="1"/>
  <c r="U25" i="1"/>
  <c r="X25" i="1"/>
  <c r="Y25" i="1"/>
  <c r="AB25" i="1"/>
  <c r="AC25" i="1"/>
  <c r="AF25" i="1"/>
  <c r="AG25" i="1"/>
  <c r="AP25" i="1"/>
  <c r="AQ25" i="1"/>
  <c r="AW25" i="1"/>
  <c r="AX25" i="1"/>
  <c r="BC25" i="1"/>
  <c r="BE25" i="1" s="1"/>
  <c r="BG25" i="1"/>
  <c r="BI25" i="1" s="1"/>
  <c r="BK25" i="1"/>
  <c r="BL25" i="1"/>
  <c r="BQ25" i="1"/>
  <c r="BR25" i="1"/>
  <c r="BW25" i="1"/>
  <c r="BX25" i="1"/>
  <c r="CG25" i="1"/>
  <c r="CJ25" i="1"/>
  <c r="CK25" i="1"/>
  <c r="DU25" i="1"/>
  <c r="DV25" i="1"/>
  <c r="DZ25" i="1"/>
  <c r="BJ9" i="1" l="1"/>
  <c r="BO9" i="1" s="1"/>
  <c r="BJ11" i="1"/>
  <c r="BO11" i="1" s="1"/>
  <c r="BJ13" i="1"/>
  <c r="BO13" i="1" s="1"/>
  <c r="BJ15" i="1"/>
  <c r="BO15" i="1" s="1"/>
  <c r="BJ17" i="1"/>
  <c r="BO17" i="1" s="1"/>
  <c r="BJ19" i="1"/>
  <c r="BO19" i="1" s="1"/>
  <c r="BJ21" i="1"/>
  <c r="BO21" i="1" s="1"/>
  <c r="BJ23" i="1"/>
  <c r="BO23" i="1" s="1"/>
  <c r="BJ10" i="1"/>
  <c r="BO10" i="1" s="1"/>
  <c r="BJ12" i="1"/>
  <c r="BO12" i="1" s="1"/>
  <c r="BJ14" i="1"/>
  <c r="BO14" i="1" s="1"/>
  <c r="BJ16" i="1"/>
  <c r="BO16" i="1" s="1"/>
  <c r="BJ18" i="1"/>
  <c r="BO18" i="1" s="1"/>
  <c r="BJ20" i="1"/>
  <c r="BO20" i="1" s="1"/>
  <c r="BJ22" i="1"/>
  <c r="BO22" i="1" s="1"/>
  <c r="BJ24" i="1"/>
  <c r="BO24" i="1" s="1"/>
  <c r="DX9" i="1"/>
  <c r="CW9" i="1"/>
  <c r="W9" i="1"/>
  <c r="CI9" i="1"/>
  <c r="DT9" i="1"/>
  <c r="DT24" i="1"/>
  <c r="DX23" i="1"/>
  <c r="DX22" i="1"/>
  <c r="DX20" i="1"/>
  <c r="DX18" i="1"/>
  <c r="DX15" i="1"/>
  <c r="DX12" i="1"/>
  <c r="DX21" i="1"/>
  <c r="DX19" i="1"/>
  <c r="DX17" i="1"/>
  <c r="DX14" i="1"/>
  <c r="DX13" i="1"/>
  <c r="DX11" i="1"/>
  <c r="DX10" i="1"/>
  <c r="DX8" i="1"/>
  <c r="DX16" i="1"/>
  <c r="AI8" i="1"/>
  <c r="DT23" i="1"/>
  <c r="DT21" i="1"/>
  <c r="DT22" i="1"/>
  <c r="DT20" i="1"/>
  <c r="DT19" i="1"/>
  <c r="DT18" i="1"/>
  <c r="DT17" i="1"/>
  <c r="DT16" i="1"/>
  <c r="DT14" i="1"/>
  <c r="DT15" i="1"/>
  <c r="DT13" i="1"/>
  <c r="DT11" i="1"/>
  <c r="DT12" i="1"/>
  <c r="DT10" i="1"/>
  <c r="DT8" i="1"/>
  <c r="CE8" i="1"/>
  <c r="BJ8" i="1"/>
  <c r="BF8" i="1"/>
  <c r="BM25" i="1"/>
  <c r="EG8" i="1"/>
  <c r="AA8" i="1"/>
  <c r="W24" i="1"/>
  <c r="W22" i="1"/>
  <c r="W20" i="1"/>
  <c r="W18" i="1"/>
  <c r="W15" i="1"/>
  <c r="W13" i="1"/>
  <c r="W11" i="1"/>
  <c r="W10" i="1"/>
  <c r="W8" i="1"/>
  <c r="W23" i="1"/>
  <c r="W21" i="1"/>
  <c r="W19" i="1"/>
  <c r="W17" i="1"/>
  <c r="W16" i="1"/>
  <c r="W14" i="1"/>
  <c r="W12" i="1"/>
  <c r="O8" i="1"/>
  <c r="R25" i="1"/>
  <c r="F8" i="1"/>
  <c r="E25" i="1"/>
  <c r="AE8" i="1"/>
  <c r="AS8" i="1"/>
  <c r="AR25" i="1"/>
  <c r="EF25" i="1"/>
  <c r="CH25" i="1"/>
  <c r="CW11" i="1"/>
  <c r="CW13" i="1"/>
  <c r="CW15" i="1"/>
  <c r="CW17" i="1"/>
  <c r="CW19" i="1"/>
  <c r="CW21" i="1"/>
  <c r="CW23" i="1"/>
  <c r="CW8" i="1"/>
  <c r="CW10" i="1"/>
  <c r="CW12" i="1"/>
  <c r="CW14" i="1"/>
  <c r="CW16" i="1"/>
  <c r="CW18" i="1"/>
  <c r="CW20" i="1"/>
  <c r="CW22" i="1"/>
  <c r="CW24" i="1"/>
  <c r="CI8" i="1"/>
  <c r="CI11" i="1"/>
  <c r="CI13" i="1"/>
  <c r="CI15" i="1"/>
  <c r="CI17" i="1"/>
  <c r="CI19" i="1"/>
  <c r="CI21" i="1"/>
  <c r="CI23" i="1"/>
  <c r="CI10" i="1"/>
  <c r="CI12" i="1"/>
  <c r="CI14" i="1"/>
  <c r="CI16" i="1"/>
  <c r="CI18" i="1"/>
  <c r="CI20" i="1"/>
  <c r="CI22" i="1"/>
  <c r="CI24" i="1"/>
  <c r="CM8" i="1"/>
  <c r="J12" i="1"/>
  <c r="DW25" i="1"/>
  <c r="AH25" i="1"/>
  <c r="N25" i="1"/>
  <c r="BT24" i="1"/>
  <c r="BT23" i="1"/>
  <c r="BT22" i="1"/>
  <c r="BT21" i="1"/>
  <c r="BT19" i="1"/>
  <c r="BT20" i="1"/>
  <c r="BT17" i="1"/>
  <c r="BT18" i="1"/>
  <c r="BT16" i="1"/>
  <c r="BT15" i="1"/>
  <c r="BT14" i="1"/>
  <c r="BT13" i="1"/>
  <c r="BT12" i="1"/>
  <c r="BT11" i="1"/>
  <c r="BT10" i="1"/>
  <c r="AY25" i="1"/>
  <c r="AD25" i="1"/>
  <c r="I25" i="1"/>
  <c r="EA25" i="1"/>
  <c r="Z25" i="1"/>
  <c r="EH8" i="1" l="1"/>
  <c r="CF8" i="1"/>
  <c r="BO8" i="1"/>
  <c r="BP24" i="1" s="1"/>
  <c r="EJ24" i="1" s="1"/>
  <c r="CN8" i="1"/>
  <c r="K8" i="1"/>
  <c r="BP9" i="1" l="1"/>
  <c r="EJ9" i="1" s="1"/>
  <c r="BP17" i="1"/>
  <c r="EJ17" i="1" s="1"/>
  <c r="BP10" i="1"/>
  <c r="EJ10" i="1" s="1"/>
  <c r="BP18" i="1"/>
  <c r="EJ18" i="1" s="1"/>
  <c r="BP11" i="1"/>
  <c r="EJ11" i="1" s="1"/>
  <c r="BP19" i="1"/>
  <c r="EJ19" i="1" s="1"/>
  <c r="BP12" i="1"/>
  <c r="EJ12" i="1" s="1"/>
  <c r="BP20" i="1"/>
  <c r="EJ20" i="1" s="1"/>
  <c r="BP13" i="1"/>
  <c r="EJ13" i="1" s="1"/>
  <c r="BP21" i="1"/>
  <c r="EJ21" i="1" s="1"/>
  <c r="BP14" i="1"/>
  <c r="EJ14" i="1" s="1"/>
  <c r="BP22" i="1"/>
  <c r="EJ22" i="1" s="1"/>
  <c r="BP15" i="1"/>
  <c r="EJ15" i="1" s="1"/>
  <c r="BP23" i="1"/>
  <c r="EJ23" i="1" s="1"/>
  <c r="BP16" i="1"/>
  <c r="EJ16" i="1" s="1"/>
  <c r="CO8" i="1"/>
  <c r="BP8" i="1"/>
  <c r="EI8" i="1"/>
  <c r="AN8" i="1"/>
  <c r="AO8" i="1" l="1"/>
  <c r="DO8" i="1"/>
  <c r="DP8" i="1" l="1"/>
  <c r="EJ8" i="1" s="1"/>
  <c r="EK24" i="1" l="1"/>
  <c r="EK9" i="1"/>
  <c r="EK17" i="1"/>
  <c r="EK15" i="1"/>
  <c r="EK13" i="1"/>
  <c r="EK19" i="1"/>
  <c r="EK16" i="1"/>
  <c r="EK22" i="1"/>
  <c r="EK12" i="1"/>
  <c r="EK10" i="1"/>
  <c r="EK14" i="1"/>
  <c r="EK20" i="1"/>
  <c r="EK18" i="1"/>
  <c r="EK23" i="1"/>
  <c r="EK21" i="1"/>
  <c r="EK11" i="1"/>
  <c r="EK8" i="1"/>
</calcChain>
</file>

<file path=xl/sharedStrings.xml><?xml version="1.0" encoding="utf-8"?>
<sst xmlns="http://schemas.openxmlformats.org/spreadsheetml/2006/main" count="228" uniqueCount="167">
  <si>
    <t>№ п/п</t>
  </si>
  <si>
    <t>Наименование поселения</t>
  </si>
  <si>
    <t>%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</si>
  <si>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</si>
  <si>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</si>
  <si>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</si>
  <si>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</si>
  <si>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</si>
  <si>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</si>
  <si>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</si>
  <si>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</si>
  <si>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</si>
  <si>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</si>
  <si>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</si>
  <si>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</si>
  <si>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</si>
  <si>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</si>
  <si>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</si>
  <si>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</si>
  <si>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</si>
  <si>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Итого</t>
  </si>
  <si>
    <t>Среднесписочная численность работников</t>
  </si>
  <si>
    <t>место</t>
  </si>
  <si>
    <t>начислено (тыс.руб.)</t>
  </si>
  <si>
    <t>оплачено (тыс.руб.)</t>
  </si>
  <si>
    <t>Место территорий                                         по итоговому рейтингу</t>
  </si>
  <si>
    <t xml:space="preserve">Сумма рейтинга      </t>
  </si>
  <si>
    <t>1.1. Темп прироста налоговых и неналоговых доходов</t>
  </si>
  <si>
    <t>1.6. Доля расходов на содержание ОМСУ поселений</t>
  </si>
  <si>
    <t xml:space="preserve">1.7. Доля расходов бюджетов развития в общем объеме расходов бюджетов поселений </t>
  </si>
  <si>
    <t xml:space="preserve">1.8. Уровень кредиторской задолженности  </t>
  </si>
  <si>
    <t>2.2. Уровень роста (снижения) участия поселения в культурно-досуговых и спортивных мероприятий</t>
  </si>
  <si>
    <t>2.3. Соблюдение размера среднемесячной заработной платы работников муниципальных учреждений культуры, физической культуры и спорта, предусмотренных Указами Президента</t>
  </si>
  <si>
    <t>3.2. Объем задолженности за жилищно-комунальные услуги по пустующему муниципальному жилищному фонду</t>
  </si>
  <si>
    <t>3. Развитие инфраструктуры</t>
  </si>
  <si>
    <t>1. Управление муниципальными финансами</t>
  </si>
  <si>
    <t>2. Развитие человеческого потенциала</t>
  </si>
  <si>
    <t>5.1. Исполнительская дисциплина</t>
  </si>
  <si>
    <t>5. Развитие территории</t>
  </si>
  <si>
    <t>6.1. Доля исправных источников противопожарного водоснабжения</t>
  </si>
  <si>
    <t>6. Обеспечение безопасности</t>
  </si>
  <si>
    <t xml:space="preserve">место </t>
  </si>
  <si>
    <t xml:space="preserve">Итоговая сумма рейтинга      </t>
  </si>
  <si>
    <t>1.2. Исполнение плана по налоговым и неналоговым доходам</t>
  </si>
  <si>
    <t>1.3. Объем федеральных и краевых средств, привлеченных поселением на софинансирование мероприятий в расчете на 1 жителя</t>
  </si>
  <si>
    <t>1.4. Исполнение плана по расходам</t>
  </si>
  <si>
    <t xml:space="preserve">1.5. Объем федеральных средств, привлеченных поселением на реализацию инвестиционных проектов, переселение граждан из ветхого и аварийного жилищного фонда в расчете на одного жителя </t>
  </si>
  <si>
    <t>2.1. Темпы прироста численности населения</t>
  </si>
  <si>
    <t>Общее количество объектов культуры и спорта, административных объектов, находящихся в собственности поселения</t>
  </si>
  <si>
    <t>2.5. Организация трудовой занятости несовершеннолетних в возрасте от 14 до 17 лет</t>
  </si>
  <si>
    <t>2.6. Доля объектов культуры и спорта, административных объектов, находящихся в собственности поселения, доступных для маломобильных групп населения</t>
  </si>
  <si>
    <t>Площадь сельского поселения (кв. м)</t>
  </si>
  <si>
    <t>Площади земли сельского поселения, занятых несанкционированными свалками  (кв. м)</t>
  </si>
  <si>
    <t>3.3. Доля площади земли сельского поселения, занятых несанкционированными свалками на территории сельского поселения</t>
  </si>
  <si>
    <t>S на 1 чел.</t>
  </si>
  <si>
    <t>4.1. Площадь земельных участков предоставленных для жилищного строительства</t>
  </si>
  <si>
    <t>4.2. Доля многодетных семей, обеспеченных земельными участками в собственность бесплатно, от числа многодетных семей, поставленных на учет</t>
  </si>
  <si>
    <t>4. Управление ресурсами</t>
  </si>
  <si>
    <t xml:space="preserve"> Удовлетворенность населения деятельностью администрации поселения</t>
  </si>
  <si>
    <t>кол-во жалоб, поступивших в адм-цию ПМР по вопросам полномочий поселений в расчете на 1000 жителей</t>
  </si>
  <si>
    <t>5.3. Оценка степени доступности информации о деятельности органов местного самоуправления поселения в сети "интернет" на официальных сайтах органов местного самоуправления (в соответствии с требованиями Федерального закона от 09.02.2009 №8-ФЗ "Об обеспечении доступа к информации о деятельности государственных органов и органов местного самоуправления")</t>
  </si>
  <si>
    <t>Размещение на официальном сайте ОМС основных параметров местного бюджета в формате "Бюджет для граждан"</t>
  </si>
  <si>
    <t>Размешение на официальном сайте решение о бюджете</t>
  </si>
  <si>
    <t xml:space="preserve">5.4. Размещение на официальном сайте органа местного самоуправления решения о бюджете </t>
  </si>
  <si>
    <t>5.5. Размещение на официальном сайте ОМС основных параметров местного бюджета в формате "Бюджет для граждан"</t>
  </si>
  <si>
    <t>Количество созданных территориальных общественных самоуправлений (ТОС)</t>
  </si>
  <si>
    <t>Кол. не представленных документов и материалов, прилагаемых к проекту решения о бюджете</t>
  </si>
  <si>
    <t>5.7. Соблюдение порядка и условий представления проекта решения о бюджете, установленным нормативным правовым актом (Положением о бюджетном процессе) сельского поселения (в соответствии с бюджетным законодательством)</t>
  </si>
  <si>
    <t>6.2. Темпы роста (снижения) уровня преступности</t>
  </si>
  <si>
    <t>План</t>
  </si>
  <si>
    <t>Факт</t>
  </si>
  <si>
    <t>Количество пожаров на территории поселения в черте населенного пункта</t>
  </si>
  <si>
    <t>6.4. Количество пожаров на территории поселения в черте населенного пункта</t>
  </si>
  <si>
    <t>6.5. Количество погибших на пожарах в черте населенного пункта</t>
  </si>
  <si>
    <t xml:space="preserve">Количество погибших на пожарах </t>
  </si>
  <si>
    <t>2.4. Темпы роста (снижения) количества детей, находящихся в социально опасном положении</t>
  </si>
  <si>
    <t xml:space="preserve">6.3. Исполнение плана по постановке граждан на первичный воинский учёт </t>
  </si>
  <si>
    <t>5=4/3*100</t>
  </si>
  <si>
    <t>9=8/7*100</t>
  </si>
  <si>
    <t>14=12/13</t>
  </si>
  <si>
    <t>18=17/16*100</t>
  </si>
  <si>
    <t>22=20/21</t>
  </si>
  <si>
    <t>26=25/24*100</t>
  </si>
  <si>
    <t>30=29/28*100</t>
  </si>
  <si>
    <t>34=32/33</t>
  </si>
  <si>
    <t xml:space="preserve">% </t>
  </si>
  <si>
    <t xml:space="preserve">* несоблюдения с/п в течение отчетного финансового года бюджетного законодательства в соответствии со ст. 136 Бюджетного Кодекса РФ; </t>
  </si>
  <si>
    <t xml:space="preserve">* нецелевого и(или) незаконного расходования с/п бюджетных средств более одного миллиона руб., выявленного за отчетный финансовый год, </t>
  </si>
  <si>
    <t>не позднее даты подведения итогов конкурса.</t>
  </si>
  <si>
    <t xml:space="preserve">Конкурсная комиссия принимает решение об отстранении участников конкурса от участия в конкурсе в случае: </t>
  </si>
  <si>
    <t>на 1 жителя, тыс. руб.</t>
  </si>
  <si>
    <t>Объем федеральных и краевых средств, привлеченных поселением на софинансирование, тыс. руб.</t>
  </si>
  <si>
    <t>Численность, чел.</t>
  </si>
  <si>
    <t>Среднемесячная з/п, руб.</t>
  </si>
  <si>
    <t>Число многодетных семей поставленных на учет</t>
  </si>
  <si>
    <t>Процент от числа опрошенных</t>
  </si>
  <si>
    <t>Уровень преступности на 1000 чел. в отчетном периоде</t>
  </si>
  <si>
    <t>Кол-во погибших на 1000 человек</t>
  </si>
  <si>
    <t>Кол-во источников, готовых к забору воды</t>
  </si>
  <si>
    <t>Общее кол-во источников наружного противопожарного водоснабжения</t>
  </si>
  <si>
    <t>Общее количество несовершеннолетних от 14 до 17 лет</t>
  </si>
  <si>
    <t>Количество объектов культуры и спорта, административных объектов доступных для маломобильных групп</t>
  </si>
  <si>
    <t xml:space="preserve">3.1. Уровень сбора платежей за жилищно-коммунальные услуги от населения                                                    </t>
  </si>
  <si>
    <t>Количество детей, находящихся в социально опасном положении в отчетном периоде</t>
  </si>
  <si>
    <t>Количество детей, находящихся в социально опасном положении в базисном периоде</t>
  </si>
  <si>
    <t>Кол-во полной, достоверной и в срок сданной отчетности</t>
  </si>
  <si>
    <t>Уровень преступности на 1000 чел. в базисном периоде</t>
  </si>
  <si>
    <t xml:space="preserve"> Расчет показателей для Конкурса по достижению наиболее результативных значений управленческой деятельности органов местного самоуправления сельских поселений Пермского муниципального района за 2017 год </t>
  </si>
  <si>
    <t>1.9 Удельный вес невыясненных поступлений в объеме налоговых и неналоговых доходов на отчетную дату</t>
  </si>
  <si>
    <t>3.4 Объем задолженности за ТЭР</t>
  </si>
  <si>
    <t>3.5 Уровень собираемости взносов на капитальный ремонт</t>
  </si>
  <si>
    <t>Количество доступной информации о деятельности органов местного самоуправления в сети "интернет", баллы</t>
  </si>
  <si>
    <t>5.8. Прирост количества субъектов малого предпринимательства</t>
  </si>
  <si>
    <t>5.9. Количество составленных протоколов об административных правонарушениях</t>
  </si>
  <si>
    <r>
      <t xml:space="preserve">Место по </t>
    </r>
    <r>
      <rPr>
        <b/>
        <sz val="9"/>
        <rFont val="Times New Roman"/>
        <family val="1"/>
        <charset val="204"/>
      </rPr>
      <t>6</t>
    </r>
    <r>
      <rPr>
        <sz val="9"/>
        <rFont val="Times New Roman"/>
        <family val="1"/>
        <charset val="204"/>
      </rPr>
      <t xml:space="preserve"> разделу</t>
    </r>
  </si>
  <si>
    <r>
      <t xml:space="preserve">Место по </t>
    </r>
    <r>
      <rPr>
        <b/>
        <sz val="9"/>
        <rFont val="Times New Roman"/>
        <family val="1"/>
        <charset val="204"/>
      </rPr>
      <t>5</t>
    </r>
    <r>
      <rPr>
        <sz val="9"/>
        <rFont val="Times New Roman"/>
        <family val="1"/>
        <charset val="204"/>
      </rPr>
      <t xml:space="preserve"> разделу</t>
    </r>
  </si>
  <si>
    <r>
      <t>Место по</t>
    </r>
    <r>
      <rPr>
        <b/>
        <sz val="9"/>
        <rFont val="Times New Roman"/>
        <family val="1"/>
        <charset val="204"/>
      </rPr>
      <t xml:space="preserve"> 4 </t>
    </r>
    <r>
      <rPr>
        <sz val="9"/>
        <rFont val="Times New Roman"/>
        <family val="1"/>
        <charset val="204"/>
      </rPr>
      <t>разделу</t>
    </r>
  </si>
  <si>
    <r>
      <t xml:space="preserve">Место по </t>
    </r>
    <r>
      <rPr>
        <b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 xml:space="preserve"> разделу</t>
    </r>
  </si>
  <si>
    <r>
      <t xml:space="preserve">Место по </t>
    </r>
    <r>
      <rPr>
        <b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разделу</t>
    </r>
  </si>
  <si>
    <r>
      <t xml:space="preserve">Место по </t>
    </r>
    <r>
      <rPr>
        <b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разделу</t>
    </r>
  </si>
  <si>
    <t>5.6. Количество созданных территориальных общественных самоуправлений               (ТОС)</t>
  </si>
  <si>
    <t>38=36/37*100</t>
  </si>
  <si>
    <t>40=(6+11+15+19+23+27+31+35+39)/9</t>
  </si>
  <si>
    <t>44=43/42*100</t>
  </si>
  <si>
    <t>56=54/55*100</t>
  </si>
  <si>
    <t>60=58/59*100</t>
  </si>
  <si>
    <t>64=62/63*100</t>
  </si>
  <si>
    <t>78=(69+71+73+75+77)/5</t>
  </si>
  <si>
    <t>Отклонение з/пл. от з/пл. установленной в дор. карте (25396,50 руб.),%</t>
  </si>
  <si>
    <t>Предоставлено земельных участков, ед</t>
  </si>
  <si>
    <t>5.2 Удовлетворенность населения деятельностью администрации сельского поселения</t>
  </si>
  <si>
    <t>66=(45+48+53+57+61+65)/6</t>
  </si>
  <si>
    <t>87=(82+86)/2</t>
  </si>
  <si>
    <t>114=(91+93+96+98+100+102+106+110+113)/9</t>
  </si>
  <si>
    <t>Кол. документов и материалов прилагаемых к проекту решения о бюджете</t>
  </si>
  <si>
    <t>118=116/117*100</t>
  </si>
  <si>
    <t>126=125/124*100</t>
  </si>
  <si>
    <t>133=(119+123+127+129+132)/5</t>
  </si>
  <si>
    <t>Кол. несовершеннолетних, трудоустроенных администрацией с/п</t>
  </si>
  <si>
    <t>Факт на 01.01.17,     тыс. руб.</t>
  </si>
  <si>
    <t>Факт на 01.01.18,    тыс. руб.</t>
  </si>
  <si>
    <t>План 2017г.,   тыс. руб.</t>
  </si>
  <si>
    <t>Факт 2017г,   тыс. руб.</t>
  </si>
  <si>
    <t>План  2017г.,  тыс. руб.</t>
  </si>
  <si>
    <t>Факт 2017г.,  тыс. руб.</t>
  </si>
  <si>
    <t>Объем федеральных средств, привлеченных поселением на реализацию инвестиционных проектов, переселение граждан из ветхого и аварийного жилищного фонда,                              тыс. руб.</t>
  </si>
  <si>
    <t xml:space="preserve">Численность, чел. </t>
  </si>
  <si>
    <t xml:space="preserve">Факт.расх. (без учета субвенций и иных МБТ, имеющих целевое назначение),   тыс. руб. </t>
  </si>
  <si>
    <t>Расх.на сод. орг.местн.самоуправлен.,           тыс. руб.</t>
  </si>
  <si>
    <t xml:space="preserve">Общий объем расходов,    тыс. руб. </t>
  </si>
  <si>
    <t>Расходы бюджета развития,  тыс. руб.</t>
  </si>
  <si>
    <t xml:space="preserve">Кредит. задолжен.,   тыс. руб. </t>
  </si>
  <si>
    <t>Годовой план по расходам бюджета,   тыс. руб.</t>
  </si>
  <si>
    <t>Cредняя величина фактического объема невыясненных поступлений 2017,        тыс. руб.</t>
  </si>
  <si>
    <t>Фактический объем налоговых и неналоговых доходов за 2017,   тыс. руб.</t>
  </si>
  <si>
    <t>Численность на 01.01.2017, чел.</t>
  </si>
  <si>
    <t>Численность   на 01.01.2018, чел.</t>
  </si>
  <si>
    <t>Кол-во мероприятийв которых поселения принимали участие</t>
  </si>
  <si>
    <t>Фонд начисленной з/пл работников мун. учрежд. культуры,      тыс. руб.</t>
  </si>
  <si>
    <t>Сумма зад-ти по пустующему мун-му жилью,       тыс. руб</t>
  </si>
  <si>
    <t>Объем задолженности за ТЭР в расчете на 1 жителя,       тыс. руб</t>
  </si>
  <si>
    <t>Общая площадь земельных участков предоставленных для жилищного строительства, га</t>
  </si>
  <si>
    <t>Уровень собираемости взносов на капитальный ремонт, %</t>
  </si>
  <si>
    <t>Количество составленных протоколов на 1000 жителей, ед.</t>
  </si>
  <si>
    <t>Количество составленных протоколов всего за 2017 год, ед.</t>
  </si>
  <si>
    <t>Количество СМП на 1000 чел. населения в отчетном периоде, ед.</t>
  </si>
  <si>
    <t>Количество СМП на 1000 чел. населения в базисном периоде,  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</si>
</sst>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00"/>
    <numFmt numFmtId="166" formatCode="0.000"/>
    <numFmt numFmtId="167" formatCode="0.0"/>
  </numFmts>
  <fonts count="1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0" fontId="8" fillId="0" borderId="0"/>
  </cellStyleXfs>
  <cellXfs count="16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2" borderId="0" xfId="0" applyFont="1" applyFill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 vertical="top" wrapText="1"/>
    </xf>
    <xf numFmtId="0" fontId="0" fillId="0" borderId="0" xfId="0" applyAlignment="1"/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0" fillId="0" borderId="0" xfId="0" applyFont="1" applyFill="1" applyAlignment="1"/>
    <xf numFmtId="0" fontId="1" fillId="0" borderId="0" xfId="0" applyFont="1" applyFill="1" applyBorder="1" applyAlignment="1"/>
    <xf numFmtId="0" fontId="1" fillId="0" borderId="8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/>
    </xf>
    <xf numFmtId="0" fontId="6" fillId="0" borderId="1" xfId="0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7" fontId="1" fillId="0" borderId="1" xfId="3" applyNumberFormat="1" applyFont="1" applyFill="1" applyBorder="1" applyAlignment="1">
      <alignment horizontal="center"/>
    </xf>
    <xf numFmtId="167" fontId="2" fillId="0" borderId="1" xfId="3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7" fontId="1" fillId="2" borderId="1" xfId="3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2" fillId="2" borderId="3" xfId="0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/>
    </xf>
    <xf numFmtId="2" fontId="2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/>
    <xf numFmtId="0" fontId="0" fillId="0" borderId="0" xfId="0" applyAlignment="1"/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3" xfId="1"/>
    <cellStyle name="Обычный 4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K48"/>
  <sheetViews>
    <sheetView tabSelected="1" zoomScale="120" zoomScaleNormal="120" workbookViewId="0">
      <pane xSplit="2" ySplit="6" topLeftCell="DC7" activePane="bottomRight" state="frozen"/>
      <selection pane="topRight" activeCell="C1" sqref="C1"/>
      <selection pane="bottomLeft" activeCell="A7" sqref="A7"/>
      <selection pane="bottomRight" activeCell="DH8" sqref="DH8"/>
    </sheetView>
  </sheetViews>
  <sheetFormatPr defaultRowHeight="12.75" customHeight="1" x14ac:dyDescent="0.2"/>
  <cols>
    <col min="1" max="1" width="3.140625" style="3" customWidth="1"/>
    <col min="2" max="2" width="17.28515625" style="3" customWidth="1"/>
    <col min="3" max="3" width="10.5703125" style="3" customWidth="1"/>
    <col min="4" max="4" width="9.85546875" style="3" customWidth="1"/>
    <col min="5" max="5" width="8.85546875" style="3" customWidth="1"/>
    <col min="6" max="6" width="6.28515625" style="3" customWidth="1"/>
    <col min="7" max="8" width="10.7109375" style="3" customWidth="1"/>
    <col min="9" max="9" width="9.7109375" style="3" customWidth="1"/>
    <col min="10" max="10" width="7.42578125" style="3" customWidth="1"/>
    <col min="11" max="11" width="6" style="3" customWidth="1"/>
    <col min="12" max="12" width="12" style="3" customWidth="1"/>
    <col min="13" max="13" width="9.7109375" style="3" customWidth="1"/>
    <col min="14" max="14" width="7.85546875" style="3" customWidth="1"/>
    <col min="15" max="15" width="6.7109375" style="3" customWidth="1"/>
    <col min="16" max="16" width="11" style="3" customWidth="1"/>
    <col min="17" max="17" width="10.42578125" style="3" customWidth="1"/>
    <col min="18" max="18" width="9.42578125" style="3" customWidth="1"/>
    <col min="19" max="19" width="7.7109375" style="3" customWidth="1"/>
    <col min="20" max="20" width="16.28515625" style="3" customWidth="1"/>
    <col min="21" max="21" width="10.140625" style="3" customWidth="1"/>
    <col min="22" max="22" width="8" style="3" customWidth="1"/>
    <col min="23" max="23" width="5.7109375" style="3" customWidth="1"/>
    <col min="24" max="24" width="12.42578125" style="3" customWidth="1"/>
    <col min="25" max="25" width="12.5703125" style="3" customWidth="1"/>
    <col min="26" max="26" width="8.42578125" style="3" customWidth="1"/>
    <col min="27" max="27" width="6.85546875" style="3" customWidth="1"/>
    <col min="28" max="28" width="9.7109375" style="3" customWidth="1"/>
    <col min="29" max="29" width="8.28515625" style="3" customWidth="1"/>
    <col min="30" max="30" width="7.5703125" style="3" customWidth="1"/>
    <col min="31" max="31" width="5.42578125" style="3" customWidth="1"/>
    <col min="32" max="32" width="9.85546875" style="3" customWidth="1"/>
    <col min="33" max="33" width="10.140625" style="3" customWidth="1"/>
    <col min="34" max="34" width="9.140625" style="3" customWidth="1"/>
    <col min="35" max="35" width="6.85546875" style="3" customWidth="1"/>
    <col min="36" max="36" width="10.42578125" style="3" customWidth="1"/>
    <col min="37" max="37" width="9" style="3" customWidth="1"/>
    <col min="38" max="38" width="10.7109375" style="3" customWidth="1"/>
    <col min="39" max="39" width="7.28515625" style="3" customWidth="1"/>
    <col min="40" max="40" width="11.5703125" style="3" customWidth="1"/>
    <col min="41" max="41" width="7.5703125" style="4" customWidth="1"/>
    <col min="42" max="42" width="11" style="3" customWidth="1"/>
    <col min="43" max="43" width="11.5703125" style="3" customWidth="1"/>
    <col min="44" max="44" width="11.28515625" style="3" customWidth="1"/>
    <col min="45" max="45" width="7.5703125" style="3" customWidth="1"/>
    <col min="46" max="46" width="9.5703125" style="3" customWidth="1"/>
    <col min="47" max="47" width="6.42578125" style="3" customWidth="1"/>
    <col min="48" max="48" width="6.140625" style="3" customWidth="1"/>
    <col min="49" max="49" width="12.42578125" style="3" customWidth="1"/>
    <col min="50" max="50" width="13" style="3" customWidth="1"/>
    <col min="51" max="51" width="10.42578125" style="3" customWidth="1"/>
    <col min="52" max="52" width="9.7109375" style="3" customWidth="1"/>
    <col min="53" max="53" width="7.28515625" style="3" hidden="1" customWidth="1"/>
    <col min="54" max="54" width="7.140625" style="4" customWidth="1"/>
    <col min="55" max="55" width="10.140625" style="3" customWidth="1"/>
    <col min="56" max="56" width="9.85546875" style="3" customWidth="1"/>
    <col min="57" max="57" width="7" style="3" customWidth="1"/>
    <col min="58" max="58" width="7.42578125" style="3" customWidth="1"/>
    <col min="59" max="59" width="8.7109375" style="3" customWidth="1"/>
    <col min="60" max="60" width="11.140625" style="3" customWidth="1"/>
    <col min="61" max="61" width="7.5703125" style="3" customWidth="1"/>
    <col min="62" max="62" width="7" style="3" customWidth="1"/>
    <col min="63" max="63" width="12.7109375" style="3" customWidth="1"/>
    <col min="64" max="64" width="10.5703125" style="3" customWidth="1"/>
    <col min="65" max="65" width="8.140625" style="3" customWidth="1"/>
    <col min="66" max="66" width="5.28515625" style="3" customWidth="1"/>
    <col min="67" max="67" width="11.7109375" style="3" customWidth="1"/>
    <col min="68" max="68" width="5.140625" style="4" customWidth="1"/>
    <col min="69" max="69" width="8.5703125" style="3" hidden="1" customWidth="1"/>
    <col min="70" max="70" width="8.42578125" style="3" hidden="1" customWidth="1"/>
    <col min="71" max="71" width="10.28515625" style="3" customWidth="1"/>
    <col min="72" max="72" width="8.28515625" style="3" customWidth="1"/>
    <col min="73" max="73" width="10.5703125" style="3" customWidth="1"/>
    <col min="74" max="74" width="7.42578125" style="3" customWidth="1"/>
    <col min="75" max="75" width="5.5703125" style="3" hidden="1" customWidth="1"/>
    <col min="76" max="76" width="0.140625" style="3" customWidth="1"/>
    <col min="77" max="77" width="12.5703125" style="3" customWidth="1"/>
    <col min="78" max="78" width="8.7109375" style="3" customWidth="1"/>
    <col min="79" max="79" width="11.7109375" style="3" customWidth="1"/>
    <col min="80" max="80" width="8.85546875" style="3" customWidth="1"/>
    <col min="81" max="81" width="10.5703125" style="3" customWidth="1"/>
    <col min="82" max="82" width="8.28515625" style="4" customWidth="1"/>
    <col min="83" max="83" width="11" style="3" customWidth="1"/>
    <col min="84" max="84" width="6.7109375" style="4" customWidth="1"/>
    <col min="85" max="85" width="11.28515625" style="3" customWidth="1"/>
    <col min="86" max="86" width="7.42578125" style="3" customWidth="1"/>
    <col min="87" max="87" width="6" style="3" customWidth="1"/>
    <col min="88" max="88" width="10.42578125" style="3" customWidth="1"/>
    <col min="89" max="89" width="8.140625" style="3" customWidth="1"/>
    <col min="90" max="90" width="8.7109375" style="3" customWidth="1"/>
    <col min="91" max="91" width="9.140625" style="4"/>
    <col min="92" max="92" width="9.140625" style="3"/>
    <col min="93" max="93" width="4.7109375" style="4" customWidth="1"/>
    <col min="94" max="94" width="10.5703125" style="3" customWidth="1"/>
    <col min="95" max="95" width="6" style="3" customWidth="1"/>
    <col min="96" max="96" width="4.7109375" style="4" customWidth="1"/>
    <col min="97" max="97" width="11.7109375" style="3" customWidth="1"/>
    <col min="98" max="98" width="8.42578125" style="3" customWidth="1"/>
    <col min="99" max="99" width="16.7109375" style="3" customWidth="1"/>
    <col min="100" max="100" width="9.85546875" style="3" customWidth="1"/>
    <col min="101" max="101" width="8.85546875" style="3" customWidth="1"/>
    <col min="102" max="102" width="13.42578125" style="3" customWidth="1"/>
    <col min="103" max="103" width="11.42578125" style="3" customWidth="1"/>
    <col min="104" max="104" width="16.140625" style="3" customWidth="1"/>
    <col min="105" max="105" width="11" style="3" customWidth="1"/>
    <col min="106" max="106" width="14.140625" style="3" customWidth="1"/>
    <col min="107" max="107" width="11.28515625" style="4" customWidth="1"/>
    <col min="108" max="108" width="12.28515625" style="3" customWidth="1"/>
    <col min="109" max="109" width="11.85546875" style="3" customWidth="1"/>
    <col min="110" max="110" width="6.85546875" style="3" customWidth="1"/>
    <col min="111" max="111" width="5.42578125" style="3" customWidth="1"/>
    <col min="112" max="112" width="9.42578125" style="4" customWidth="1"/>
    <col min="113" max="113" width="8.85546875" style="4" customWidth="1"/>
    <col min="114" max="114" width="7.85546875" style="4" customWidth="1"/>
    <col min="115" max="115" width="5" style="4" customWidth="1"/>
    <col min="116" max="116" width="10.42578125" style="3" customWidth="1"/>
    <col min="117" max="117" width="10.5703125" style="3" customWidth="1"/>
    <col min="118" max="118" width="5.5703125" style="4" customWidth="1"/>
    <col min="119" max="119" width="17.85546875" style="3" customWidth="1"/>
    <col min="120" max="120" width="5.5703125" style="4" customWidth="1"/>
    <col min="121" max="121" width="9.7109375" style="3" customWidth="1"/>
    <col min="122" max="122" width="12.5703125" style="3" customWidth="1"/>
    <col min="123" max="123" width="8.5703125" style="3" customWidth="1"/>
    <col min="124" max="124" width="6.7109375" style="3" customWidth="1"/>
    <col min="125" max="125" width="10.5703125" style="3" customWidth="1"/>
    <col min="126" max="126" width="10.140625" style="3" customWidth="1"/>
    <col min="127" max="127" width="7.7109375" style="3" customWidth="1"/>
    <col min="128" max="128" width="6.42578125" style="3" customWidth="1"/>
    <col min="129" max="129" width="8.140625" style="3" customWidth="1"/>
    <col min="130" max="130" width="7.7109375" style="3" customWidth="1"/>
    <col min="131" max="131" width="7" style="3" customWidth="1"/>
    <col min="132" max="132" width="6.42578125" style="3" customWidth="1"/>
    <col min="133" max="133" width="10" style="3" customWidth="1"/>
    <col min="134" max="134" width="7.85546875" style="3" customWidth="1"/>
    <col min="135" max="135" width="9.5703125" style="3" customWidth="1"/>
    <col min="136" max="136" width="10.5703125" style="3" customWidth="1"/>
    <col min="137" max="137" width="6.42578125" style="3" customWidth="1"/>
    <col min="138" max="138" width="15.28515625" style="3" customWidth="1"/>
    <col min="139" max="139" width="7.5703125" style="4" customWidth="1"/>
    <col min="140" max="140" width="8.42578125" style="3" customWidth="1"/>
    <col min="141" max="141" width="7.5703125" style="3" customWidth="1"/>
    <col min="142" max="16384" width="9.140625" style="3"/>
  </cols>
  <sheetData>
    <row r="1" spans="1:141" s="1" customFormat="1" ht="3.75" customHeight="1" x14ac:dyDescent="0.2">
      <c r="AO1" s="5"/>
      <c r="BB1" s="5"/>
      <c r="BP1" s="5"/>
      <c r="CD1" s="5"/>
      <c r="CF1" s="5"/>
      <c r="CM1" s="5"/>
      <c r="CO1" s="5"/>
      <c r="CR1" s="5"/>
      <c r="CS1" s="144" t="s">
        <v>58</v>
      </c>
      <c r="CT1" s="145"/>
      <c r="DC1" s="5"/>
      <c r="DH1" s="5"/>
      <c r="DI1" s="5"/>
      <c r="DJ1" s="5"/>
      <c r="DK1" s="5"/>
      <c r="DN1" s="5"/>
      <c r="DP1" s="5"/>
      <c r="EI1" s="5"/>
    </row>
    <row r="2" spans="1:141" s="1" customFormat="1" ht="29.25" customHeight="1" x14ac:dyDescent="0.25">
      <c r="A2" s="133" t="s">
        <v>107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25"/>
      <c r="Q2" s="25"/>
      <c r="R2" s="25"/>
      <c r="S2" s="25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112"/>
      <c r="AP2" s="26"/>
      <c r="AQ2" s="26"/>
      <c r="AR2" s="26"/>
      <c r="AS2" s="26"/>
      <c r="AT2" s="26"/>
      <c r="AU2" s="26"/>
      <c r="AV2" s="26"/>
      <c r="AW2" s="26"/>
      <c r="AX2" s="2"/>
      <c r="BB2" s="5"/>
      <c r="BP2" s="5"/>
      <c r="CD2" s="5"/>
      <c r="CF2" s="5"/>
      <c r="CM2" s="5"/>
      <c r="CO2" s="5"/>
      <c r="CR2" s="15"/>
      <c r="CS2" s="27"/>
      <c r="CT2" s="27"/>
      <c r="CU2" s="10"/>
      <c r="DC2" s="5"/>
      <c r="DK2" s="5"/>
      <c r="DN2" s="5"/>
      <c r="DP2" s="5"/>
      <c r="EI2" s="5"/>
    </row>
    <row r="3" spans="1:141" s="1" customFormat="1" ht="3" hidden="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X3" s="2"/>
      <c r="Y3" s="2"/>
      <c r="Z3" s="2"/>
      <c r="AD3" s="2"/>
      <c r="AE3" s="2"/>
      <c r="AF3" s="2"/>
      <c r="AG3" s="2"/>
      <c r="AH3" s="2"/>
      <c r="AO3" s="5"/>
      <c r="AR3" s="2"/>
      <c r="AS3" s="2"/>
      <c r="AT3" s="2"/>
      <c r="AU3" s="2"/>
      <c r="AV3" s="2"/>
      <c r="AW3" s="2"/>
      <c r="AX3" s="2"/>
      <c r="AY3" s="2"/>
      <c r="AZ3" s="2"/>
      <c r="BA3" s="2"/>
      <c r="BB3" s="5"/>
      <c r="BE3" s="2"/>
      <c r="BP3" s="5"/>
      <c r="CD3" s="5"/>
      <c r="CF3" s="5"/>
      <c r="CM3" s="5"/>
      <c r="CO3" s="5"/>
      <c r="CR3" s="5"/>
      <c r="CS3" s="28" t="s">
        <v>59</v>
      </c>
      <c r="CT3" s="28" t="s">
        <v>22</v>
      </c>
      <c r="DC3" s="5"/>
      <c r="DK3" s="5"/>
      <c r="DN3" s="5"/>
      <c r="DP3" s="5"/>
      <c r="EI3" s="5"/>
    </row>
    <row r="4" spans="1:141" s="1" customFormat="1" ht="18.75" customHeight="1" x14ac:dyDescent="0.25">
      <c r="A4" s="142" t="s">
        <v>35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30"/>
      <c r="AO4" s="113"/>
      <c r="AP4" s="135" t="s">
        <v>36</v>
      </c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29"/>
      <c r="BH4" s="29"/>
      <c r="BI4" s="29"/>
      <c r="BJ4" s="29"/>
      <c r="BK4" s="29"/>
      <c r="BL4" s="29"/>
      <c r="BM4" s="29"/>
      <c r="BN4" s="29"/>
      <c r="BO4" s="30"/>
      <c r="BP4" s="113"/>
      <c r="BQ4" s="135" t="s">
        <v>34</v>
      </c>
      <c r="BR4" s="136"/>
      <c r="BS4" s="136"/>
      <c r="BT4" s="136"/>
      <c r="BU4" s="136"/>
      <c r="BV4" s="136"/>
      <c r="BW4" s="156"/>
      <c r="BX4" s="156"/>
      <c r="BY4" s="156"/>
      <c r="BZ4" s="156"/>
      <c r="CA4" s="156"/>
      <c r="CB4" s="156"/>
      <c r="CC4" s="156"/>
      <c r="CD4" s="156"/>
      <c r="CE4" s="30"/>
      <c r="CF4" s="113"/>
      <c r="CG4" s="152" t="s">
        <v>57</v>
      </c>
      <c r="CH4" s="154"/>
      <c r="CI4" s="154"/>
      <c r="CJ4" s="154"/>
      <c r="CK4" s="154"/>
      <c r="CL4" s="154"/>
      <c r="CM4" s="154"/>
      <c r="CN4" s="31"/>
      <c r="CO4" s="123"/>
      <c r="CP4" s="152" t="s">
        <v>38</v>
      </c>
      <c r="CQ4" s="153"/>
      <c r="CR4" s="153"/>
      <c r="CS4" s="153"/>
      <c r="CT4" s="153"/>
      <c r="CU4" s="153"/>
      <c r="CV4" s="153"/>
      <c r="CW4" s="153"/>
      <c r="CX4" s="153"/>
      <c r="CY4" s="153"/>
      <c r="CZ4" s="32"/>
      <c r="DA4" s="32"/>
      <c r="DB4" s="32"/>
      <c r="DC4" s="124"/>
      <c r="DD4" s="32"/>
      <c r="DE4" s="32"/>
      <c r="DF4" s="32"/>
      <c r="DG4" s="32"/>
      <c r="DH4" s="32"/>
      <c r="DI4" s="32"/>
      <c r="DJ4" s="32"/>
      <c r="DK4" s="124"/>
      <c r="DL4" s="32"/>
      <c r="DM4" s="32"/>
      <c r="DN4" s="124"/>
      <c r="DO4" s="33"/>
      <c r="DP4" s="124"/>
      <c r="DQ4" s="152" t="s">
        <v>40</v>
      </c>
      <c r="DR4" s="153"/>
      <c r="DS4" s="153"/>
      <c r="DT4" s="153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34"/>
      <c r="EI4" s="126"/>
      <c r="EJ4" s="35"/>
      <c r="EK4" s="35"/>
    </row>
    <row r="5" spans="1:141" s="8" customFormat="1" ht="90" customHeight="1" x14ac:dyDescent="0.25">
      <c r="A5" s="36" t="s">
        <v>0</v>
      </c>
      <c r="B5" s="37" t="s">
        <v>1</v>
      </c>
      <c r="C5" s="137" t="s">
        <v>27</v>
      </c>
      <c r="D5" s="137"/>
      <c r="E5" s="137"/>
      <c r="F5" s="137"/>
      <c r="G5" s="139" t="s">
        <v>43</v>
      </c>
      <c r="H5" s="140"/>
      <c r="I5" s="140"/>
      <c r="J5" s="140"/>
      <c r="K5" s="141"/>
      <c r="L5" s="149" t="s">
        <v>44</v>
      </c>
      <c r="M5" s="150"/>
      <c r="N5" s="150"/>
      <c r="O5" s="151"/>
      <c r="P5" s="139" t="s">
        <v>45</v>
      </c>
      <c r="Q5" s="140"/>
      <c r="R5" s="140"/>
      <c r="S5" s="141"/>
      <c r="T5" s="146" t="s">
        <v>46</v>
      </c>
      <c r="U5" s="148"/>
      <c r="V5" s="148"/>
      <c r="W5" s="147"/>
      <c r="X5" s="137" t="s">
        <v>28</v>
      </c>
      <c r="Y5" s="137"/>
      <c r="Z5" s="137"/>
      <c r="AA5" s="137"/>
      <c r="AB5" s="137" t="s">
        <v>29</v>
      </c>
      <c r="AC5" s="137"/>
      <c r="AD5" s="137"/>
      <c r="AE5" s="137"/>
      <c r="AF5" s="137" t="s">
        <v>30</v>
      </c>
      <c r="AG5" s="137"/>
      <c r="AH5" s="137"/>
      <c r="AI5" s="137"/>
      <c r="AJ5" s="149" t="s">
        <v>108</v>
      </c>
      <c r="AK5" s="150"/>
      <c r="AL5" s="150"/>
      <c r="AM5" s="151"/>
      <c r="AN5" s="38" t="s">
        <v>26</v>
      </c>
      <c r="AO5" s="114" t="s">
        <v>119</v>
      </c>
      <c r="AP5" s="149" t="s">
        <v>47</v>
      </c>
      <c r="AQ5" s="150"/>
      <c r="AR5" s="150"/>
      <c r="AS5" s="151"/>
      <c r="AT5" s="138" t="s">
        <v>31</v>
      </c>
      <c r="AU5" s="138"/>
      <c r="AV5" s="138"/>
      <c r="AW5" s="137" t="s">
        <v>32</v>
      </c>
      <c r="AX5" s="137"/>
      <c r="AY5" s="137"/>
      <c r="AZ5" s="137"/>
      <c r="BA5" s="137"/>
      <c r="BB5" s="137"/>
      <c r="BC5" s="149" t="s">
        <v>75</v>
      </c>
      <c r="BD5" s="150"/>
      <c r="BE5" s="150"/>
      <c r="BF5" s="151"/>
      <c r="BG5" s="149" t="s">
        <v>49</v>
      </c>
      <c r="BH5" s="150"/>
      <c r="BI5" s="150"/>
      <c r="BJ5" s="151"/>
      <c r="BK5" s="149" t="s">
        <v>50</v>
      </c>
      <c r="BL5" s="150"/>
      <c r="BM5" s="150"/>
      <c r="BN5" s="151"/>
      <c r="BO5" s="38" t="s">
        <v>26</v>
      </c>
      <c r="BP5" s="119" t="s">
        <v>118</v>
      </c>
      <c r="BQ5" s="138" t="s">
        <v>102</v>
      </c>
      <c r="BR5" s="138"/>
      <c r="BS5" s="138"/>
      <c r="BT5" s="138"/>
      <c r="BU5" s="138" t="s">
        <v>33</v>
      </c>
      <c r="BV5" s="138"/>
      <c r="BW5" s="146" t="s">
        <v>53</v>
      </c>
      <c r="BX5" s="148"/>
      <c r="BY5" s="148"/>
      <c r="BZ5" s="147"/>
      <c r="CA5" s="149" t="s">
        <v>109</v>
      </c>
      <c r="CB5" s="151"/>
      <c r="CC5" s="149" t="s">
        <v>110</v>
      </c>
      <c r="CD5" s="151"/>
      <c r="CE5" s="38" t="s">
        <v>26</v>
      </c>
      <c r="CF5" s="122" t="s">
        <v>117</v>
      </c>
      <c r="CG5" s="149" t="s">
        <v>55</v>
      </c>
      <c r="CH5" s="150"/>
      <c r="CI5" s="151"/>
      <c r="CJ5" s="149" t="s">
        <v>56</v>
      </c>
      <c r="CK5" s="150"/>
      <c r="CL5" s="150"/>
      <c r="CM5" s="151"/>
      <c r="CN5" s="38" t="s">
        <v>26</v>
      </c>
      <c r="CO5" s="122" t="s">
        <v>116</v>
      </c>
      <c r="CP5" s="149" t="s">
        <v>37</v>
      </c>
      <c r="CQ5" s="150"/>
      <c r="CR5" s="151"/>
      <c r="CS5" s="146" t="s">
        <v>130</v>
      </c>
      <c r="CT5" s="147"/>
      <c r="CU5" s="159" t="s">
        <v>60</v>
      </c>
      <c r="CV5" s="160"/>
      <c r="CW5" s="161"/>
      <c r="CX5" s="146" t="s">
        <v>63</v>
      </c>
      <c r="CY5" s="147"/>
      <c r="CZ5" s="146" t="s">
        <v>64</v>
      </c>
      <c r="DA5" s="147"/>
      <c r="DB5" s="146" t="s">
        <v>120</v>
      </c>
      <c r="DC5" s="147"/>
      <c r="DD5" s="146" t="s">
        <v>67</v>
      </c>
      <c r="DE5" s="148"/>
      <c r="DF5" s="148"/>
      <c r="DG5" s="147"/>
      <c r="DH5" s="149" t="s">
        <v>112</v>
      </c>
      <c r="DI5" s="143"/>
      <c r="DJ5" s="143"/>
      <c r="DK5" s="162"/>
      <c r="DL5" s="163" t="s">
        <v>113</v>
      </c>
      <c r="DM5" s="143"/>
      <c r="DN5" s="162"/>
      <c r="DO5" s="38" t="s">
        <v>26</v>
      </c>
      <c r="DP5" s="119" t="s">
        <v>115</v>
      </c>
      <c r="DQ5" s="138" t="s">
        <v>39</v>
      </c>
      <c r="DR5" s="138"/>
      <c r="DS5" s="138"/>
      <c r="DT5" s="138"/>
      <c r="DU5" s="146" t="s">
        <v>68</v>
      </c>
      <c r="DV5" s="148"/>
      <c r="DW5" s="148"/>
      <c r="DX5" s="147"/>
      <c r="DY5" s="146" t="s">
        <v>76</v>
      </c>
      <c r="DZ5" s="148"/>
      <c r="EA5" s="148"/>
      <c r="EB5" s="147"/>
      <c r="EC5" s="146" t="s">
        <v>72</v>
      </c>
      <c r="ED5" s="147"/>
      <c r="EE5" s="146" t="s">
        <v>73</v>
      </c>
      <c r="EF5" s="148"/>
      <c r="EG5" s="147"/>
      <c r="EH5" s="38" t="s">
        <v>26</v>
      </c>
      <c r="EI5" s="119" t="s">
        <v>114</v>
      </c>
      <c r="EJ5" s="38" t="s">
        <v>42</v>
      </c>
      <c r="EK5" s="131" t="s">
        <v>25</v>
      </c>
    </row>
    <row r="6" spans="1:141" s="9" customFormat="1" ht="126" customHeight="1" x14ac:dyDescent="0.2">
      <c r="A6" s="39"/>
      <c r="B6" s="39"/>
      <c r="C6" s="40" t="s">
        <v>139</v>
      </c>
      <c r="D6" s="40" t="s">
        <v>140</v>
      </c>
      <c r="E6" s="40" t="s">
        <v>2</v>
      </c>
      <c r="F6" s="40" t="s">
        <v>41</v>
      </c>
      <c r="G6" s="40" t="s">
        <v>141</v>
      </c>
      <c r="H6" s="40" t="s">
        <v>142</v>
      </c>
      <c r="I6" s="40" t="s">
        <v>2</v>
      </c>
      <c r="J6" s="41">
        <v>100</v>
      </c>
      <c r="K6" s="40" t="s">
        <v>22</v>
      </c>
      <c r="L6" s="40" t="s">
        <v>91</v>
      </c>
      <c r="M6" s="40" t="s">
        <v>92</v>
      </c>
      <c r="N6" s="40" t="s">
        <v>90</v>
      </c>
      <c r="O6" s="42" t="s">
        <v>22</v>
      </c>
      <c r="P6" s="40" t="s">
        <v>143</v>
      </c>
      <c r="Q6" s="11" t="s">
        <v>144</v>
      </c>
      <c r="R6" s="40" t="s">
        <v>2</v>
      </c>
      <c r="S6" s="42" t="s">
        <v>22</v>
      </c>
      <c r="T6" s="43" t="s">
        <v>145</v>
      </c>
      <c r="U6" s="44" t="s">
        <v>146</v>
      </c>
      <c r="V6" s="44" t="s">
        <v>90</v>
      </c>
      <c r="W6" s="44" t="s">
        <v>22</v>
      </c>
      <c r="X6" s="40" t="s">
        <v>147</v>
      </c>
      <c r="Y6" s="40" t="s">
        <v>148</v>
      </c>
      <c r="Z6" s="40" t="s">
        <v>2</v>
      </c>
      <c r="AA6" s="40" t="s">
        <v>22</v>
      </c>
      <c r="AB6" s="40" t="s">
        <v>149</v>
      </c>
      <c r="AC6" s="40" t="s">
        <v>150</v>
      </c>
      <c r="AD6" s="40" t="s">
        <v>2</v>
      </c>
      <c r="AE6" s="40" t="s">
        <v>22</v>
      </c>
      <c r="AF6" s="40" t="s">
        <v>151</v>
      </c>
      <c r="AG6" s="40" t="s">
        <v>152</v>
      </c>
      <c r="AH6" s="40" t="s">
        <v>2</v>
      </c>
      <c r="AI6" s="40" t="s">
        <v>22</v>
      </c>
      <c r="AJ6" s="40" t="s">
        <v>153</v>
      </c>
      <c r="AK6" s="40" t="s">
        <v>154</v>
      </c>
      <c r="AL6" s="40" t="s">
        <v>2</v>
      </c>
      <c r="AM6" s="40" t="s">
        <v>22</v>
      </c>
      <c r="AN6" s="40"/>
      <c r="AO6" s="115"/>
      <c r="AP6" s="44" t="s">
        <v>155</v>
      </c>
      <c r="AQ6" s="44" t="s">
        <v>156</v>
      </c>
      <c r="AR6" s="44" t="s">
        <v>2</v>
      </c>
      <c r="AS6" s="44" t="s">
        <v>22</v>
      </c>
      <c r="AT6" s="40" t="s">
        <v>157</v>
      </c>
      <c r="AU6" s="40" t="s">
        <v>2</v>
      </c>
      <c r="AV6" s="40" t="s">
        <v>22</v>
      </c>
      <c r="AW6" s="40" t="s">
        <v>158</v>
      </c>
      <c r="AX6" s="40" t="s">
        <v>21</v>
      </c>
      <c r="AY6" s="40" t="s">
        <v>93</v>
      </c>
      <c r="AZ6" s="40" t="s">
        <v>128</v>
      </c>
      <c r="BA6" s="41">
        <v>100</v>
      </c>
      <c r="BB6" s="115" t="s">
        <v>22</v>
      </c>
      <c r="BC6" s="44" t="s">
        <v>103</v>
      </c>
      <c r="BD6" s="44" t="s">
        <v>104</v>
      </c>
      <c r="BE6" s="44" t="s">
        <v>2</v>
      </c>
      <c r="BF6" s="44" t="s">
        <v>22</v>
      </c>
      <c r="BG6" s="44" t="s">
        <v>138</v>
      </c>
      <c r="BH6" s="44" t="s">
        <v>100</v>
      </c>
      <c r="BI6" s="44" t="s">
        <v>85</v>
      </c>
      <c r="BJ6" s="44" t="s">
        <v>22</v>
      </c>
      <c r="BK6" s="45" t="s">
        <v>101</v>
      </c>
      <c r="BL6" s="43" t="s">
        <v>48</v>
      </c>
      <c r="BM6" s="44" t="s">
        <v>2</v>
      </c>
      <c r="BN6" s="44" t="s">
        <v>22</v>
      </c>
      <c r="BO6" s="40"/>
      <c r="BP6" s="115"/>
      <c r="BQ6" s="40" t="s">
        <v>23</v>
      </c>
      <c r="BR6" s="40" t="s">
        <v>24</v>
      </c>
      <c r="BS6" s="40" t="s">
        <v>2</v>
      </c>
      <c r="BT6" s="40" t="s">
        <v>22</v>
      </c>
      <c r="BU6" s="40" t="s">
        <v>159</v>
      </c>
      <c r="BV6" s="40" t="s">
        <v>22</v>
      </c>
      <c r="BW6" s="44" t="s">
        <v>51</v>
      </c>
      <c r="BX6" s="44" t="s">
        <v>52</v>
      </c>
      <c r="BY6" s="44" t="s">
        <v>2</v>
      </c>
      <c r="BZ6" s="44" t="s">
        <v>22</v>
      </c>
      <c r="CA6" s="44" t="s">
        <v>160</v>
      </c>
      <c r="CB6" s="44" t="s">
        <v>22</v>
      </c>
      <c r="CC6" s="44" t="s">
        <v>162</v>
      </c>
      <c r="CD6" s="120" t="s">
        <v>22</v>
      </c>
      <c r="CE6" s="40"/>
      <c r="CF6" s="115"/>
      <c r="CG6" s="44" t="s">
        <v>161</v>
      </c>
      <c r="CH6" s="44" t="s">
        <v>54</v>
      </c>
      <c r="CI6" s="44" t="s">
        <v>22</v>
      </c>
      <c r="CJ6" s="44" t="s">
        <v>94</v>
      </c>
      <c r="CK6" s="44" t="s">
        <v>129</v>
      </c>
      <c r="CL6" s="44" t="s">
        <v>2</v>
      </c>
      <c r="CM6" s="120" t="s">
        <v>22</v>
      </c>
      <c r="CN6" s="40"/>
      <c r="CO6" s="115"/>
      <c r="CP6" s="40" t="s">
        <v>105</v>
      </c>
      <c r="CQ6" s="40" t="s">
        <v>2</v>
      </c>
      <c r="CR6" s="115" t="s">
        <v>22</v>
      </c>
      <c r="CS6" s="40" t="s">
        <v>95</v>
      </c>
      <c r="CT6" s="40" t="s">
        <v>22</v>
      </c>
      <c r="CU6" s="44" t="s">
        <v>111</v>
      </c>
      <c r="CV6" s="44" t="s">
        <v>2</v>
      </c>
      <c r="CW6" s="44" t="s">
        <v>22</v>
      </c>
      <c r="CX6" s="44" t="s">
        <v>62</v>
      </c>
      <c r="CY6" s="44" t="s">
        <v>22</v>
      </c>
      <c r="CZ6" s="44" t="s">
        <v>61</v>
      </c>
      <c r="DA6" s="44" t="s">
        <v>22</v>
      </c>
      <c r="DB6" s="44" t="s">
        <v>65</v>
      </c>
      <c r="DC6" s="120" t="s">
        <v>22</v>
      </c>
      <c r="DD6" s="44" t="s">
        <v>66</v>
      </c>
      <c r="DE6" s="44" t="s">
        <v>134</v>
      </c>
      <c r="DF6" s="44" t="s">
        <v>2</v>
      </c>
      <c r="DG6" s="44" t="s">
        <v>22</v>
      </c>
      <c r="DH6" s="44" t="s">
        <v>166</v>
      </c>
      <c r="DI6" s="44" t="s">
        <v>165</v>
      </c>
      <c r="DJ6" s="44" t="s">
        <v>2</v>
      </c>
      <c r="DK6" s="44" t="s">
        <v>22</v>
      </c>
      <c r="DL6" s="44" t="s">
        <v>164</v>
      </c>
      <c r="DM6" s="44" t="s">
        <v>163</v>
      </c>
      <c r="DN6" s="120" t="s">
        <v>22</v>
      </c>
      <c r="DO6" s="40"/>
      <c r="DP6" s="115"/>
      <c r="DQ6" s="40" t="s">
        <v>98</v>
      </c>
      <c r="DR6" s="40" t="s">
        <v>99</v>
      </c>
      <c r="DS6" s="40" t="s">
        <v>2</v>
      </c>
      <c r="DT6" s="42" t="s">
        <v>22</v>
      </c>
      <c r="DU6" s="44" t="s">
        <v>106</v>
      </c>
      <c r="DV6" s="44" t="s">
        <v>96</v>
      </c>
      <c r="DW6" s="46" t="s">
        <v>2</v>
      </c>
      <c r="DX6" s="46" t="s">
        <v>22</v>
      </c>
      <c r="DY6" s="44" t="s">
        <v>69</v>
      </c>
      <c r="DZ6" s="44" t="s">
        <v>70</v>
      </c>
      <c r="EA6" s="44" t="s">
        <v>2</v>
      </c>
      <c r="EB6" s="46" t="s">
        <v>22</v>
      </c>
      <c r="EC6" s="44" t="s">
        <v>71</v>
      </c>
      <c r="ED6" s="44" t="s">
        <v>22</v>
      </c>
      <c r="EE6" s="44" t="s">
        <v>74</v>
      </c>
      <c r="EF6" s="44" t="s">
        <v>97</v>
      </c>
      <c r="EG6" s="44" t="s">
        <v>22</v>
      </c>
      <c r="EH6" s="40"/>
      <c r="EI6" s="115"/>
      <c r="EJ6" s="40"/>
      <c r="EK6" s="39"/>
    </row>
    <row r="7" spans="1:141" s="1" customFormat="1" ht="24" customHeight="1" x14ac:dyDescent="0.2">
      <c r="A7" s="42">
        <v>1</v>
      </c>
      <c r="B7" s="42">
        <v>2</v>
      </c>
      <c r="C7" s="40">
        <v>3</v>
      </c>
      <c r="D7" s="42">
        <v>4</v>
      </c>
      <c r="E7" s="40" t="s">
        <v>77</v>
      </c>
      <c r="F7" s="40">
        <v>6</v>
      </c>
      <c r="G7" s="42">
        <v>7</v>
      </c>
      <c r="H7" s="42">
        <v>8</v>
      </c>
      <c r="I7" s="40" t="s">
        <v>78</v>
      </c>
      <c r="J7" s="42">
        <v>10</v>
      </c>
      <c r="K7" s="42">
        <v>11</v>
      </c>
      <c r="L7" s="40">
        <v>12</v>
      </c>
      <c r="M7" s="42">
        <v>13</v>
      </c>
      <c r="N7" s="42" t="s">
        <v>79</v>
      </c>
      <c r="O7" s="40">
        <v>15</v>
      </c>
      <c r="P7" s="42">
        <v>16</v>
      </c>
      <c r="Q7" s="42">
        <v>17</v>
      </c>
      <c r="R7" s="130" t="s">
        <v>80</v>
      </c>
      <c r="S7" s="42">
        <v>19</v>
      </c>
      <c r="T7" s="42">
        <v>20</v>
      </c>
      <c r="U7" s="40">
        <v>21</v>
      </c>
      <c r="V7" s="42" t="s">
        <v>81</v>
      </c>
      <c r="W7" s="42">
        <v>23</v>
      </c>
      <c r="X7" s="40">
        <v>24</v>
      </c>
      <c r="Y7" s="42">
        <v>25</v>
      </c>
      <c r="Z7" s="40" t="s">
        <v>82</v>
      </c>
      <c r="AA7" s="40">
        <v>27</v>
      </c>
      <c r="AB7" s="42">
        <v>28</v>
      </c>
      <c r="AC7" s="42">
        <v>29</v>
      </c>
      <c r="AD7" s="40" t="s">
        <v>83</v>
      </c>
      <c r="AE7" s="42">
        <v>31</v>
      </c>
      <c r="AF7" s="42">
        <v>32</v>
      </c>
      <c r="AG7" s="40">
        <v>33</v>
      </c>
      <c r="AH7" s="42" t="s">
        <v>84</v>
      </c>
      <c r="AI7" s="42">
        <v>35</v>
      </c>
      <c r="AJ7" s="42">
        <v>36</v>
      </c>
      <c r="AK7" s="42">
        <v>37</v>
      </c>
      <c r="AL7" s="42" t="s">
        <v>121</v>
      </c>
      <c r="AM7" s="42">
        <v>39</v>
      </c>
      <c r="AN7" s="40" t="s">
        <v>122</v>
      </c>
      <c r="AO7" s="115">
        <v>41</v>
      </c>
      <c r="AP7" s="42">
        <v>42</v>
      </c>
      <c r="AQ7" s="42">
        <v>43</v>
      </c>
      <c r="AR7" s="40" t="s">
        <v>123</v>
      </c>
      <c r="AS7" s="42">
        <v>45</v>
      </c>
      <c r="AT7" s="42">
        <v>46</v>
      </c>
      <c r="AU7" s="40">
        <v>47</v>
      </c>
      <c r="AV7" s="42">
        <v>48</v>
      </c>
      <c r="AW7" s="42">
        <v>49</v>
      </c>
      <c r="AX7" s="40">
        <v>50</v>
      </c>
      <c r="AY7" s="42">
        <v>51</v>
      </c>
      <c r="AZ7" s="42">
        <v>52</v>
      </c>
      <c r="BA7" s="42"/>
      <c r="BB7" s="117">
        <v>53</v>
      </c>
      <c r="BC7" s="40">
        <v>54</v>
      </c>
      <c r="BD7" s="42">
        <v>55</v>
      </c>
      <c r="BE7" s="40" t="s">
        <v>124</v>
      </c>
      <c r="BF7" s="40">
        <v>57</v>
      </c>
      <c r="BG7" s="42">
        <v>58</v>
      </c>
      <c r="BH7" s="42">
        <v>59</v>
      </c>
      <c r="BI7" s="40" t="s">
        <v>125</v>
      </c>
      <c r="BJ7" s="42">
        <v>61</v>
      </c>
      <c r="BK7" s="42">
        <v>62</v>
      </c>
      <c r="BL7" s="40">
        <v>63</v>
      </c>
      <c r="BM7" s="40" t="s">
        <v>126</v>
      </c>
      <c r="BN7" s="42">
        <v>65</v>
      </c>
      <c r="BO7" s="40" t="s">
        <v>131</v>
      </c>
      <c r="BP7" s="115">
        <v>67</v>
      </c>
      <c r="BQ7" s="42">
        <v>61</v>
      </c>
      <c r="BR7" s="42">
        <v>62</v>
      </c>
      <c r="BS7" s="40">
        <v>68</v>
      </c>
      <c r="BT7" s="42">
        <v>69</v>
      </c>
      <c r="BU7" s="42">
        <v>70</v>
      </c>
      <c r="BV7" s="40">
        <v>71</v>
      </c>
      <c r="BW7" s="42">
        <v>67</v>
      </c>
      <c r="BX7" s="42">
        <v>68</v>
      </c>
      <c r="BY7" s="40">
        <v>72</v>
      </c>
      <c r="BZ7" s="42">
        <v>73</v>
      </c>
      <c r="CA7" s="42">
        <v>74</v>
      </c>
      <c r="CB7" s="42">
        <v>75</v>
      </c>
      <c r="CC7" s="42">
        <v>76</v>
      </c>
      <c r="CD7" s="117">
        <v>77</v>
      </c>
      <c r="CE7" s="40" t="s">
        <v>127</v>
      </c>
      <c r="CF7" s="115">
        <v>79</v>
      </c>
      <c r="CG7" s="40">
        <v>80</v>
      </c>
      <c r="CH7" s="42">
        <v>81</v>
      </c>
      <c r="CI7" s="42">
        <v>82</v>
      </c>
      <c r="CJ7" s="40">
        <v>83</v>
      </c>
      <c r="CK7" s="42">
        <v>84</v>
      </c>
      <c r="CL7" s="42">
        <v>85</v>
      </c>
      <c r="CM7" s="115">
        <v>86</v>
      </c>
      <c r="CN7" s="40" t="s">
        <v>132</v>
      </c>
      <c r="CO7" s="115">
        <v>88</v>
      </c>
      <c r="CP7" s="42">
        <v>89</v>
      </c>
      <c r="CQ7" s="40">
        <v>90</v>
      </c>
      <c r="CR7" s="117">
        <v>91</v>
      </c>
      <c r="CS7" s="42">
        <v>92</v>
      </c>
      <c r="CT7" s="42">
        <v>93</v>
      </c>
      <c r="CU7" s="40">
        <v>94</v>
      </c>
      <c r="CV7" s="42">
        <v>95</v>
      </c>
      <c r="CW7" s="42">
        <v>96</v>
      </c>
      <c r="CX7" s="40">
        <v>97</v>
      </c>
      <c r="CY7" s="42">
        <v>98</v>
      </c>
      <c r="CZ7" s="42">
        <v>99</v>
      </c>
      <c r="DA7" s="40">
        <v>100</v>
      </c>
      <c r="DB7" s="42">
        <v>101</v>
      </c>
      <c r="DC7" s="117">
        <v>102</v>
      </c>
      <c r="DD7" s="40">
        <v>103</v>
      </c>
      <c r="DE7" s="42">
        <v>104</v>
      </c>
      <c r="DF7" s="42">
        <v>105</v>
      </c>
      <c r="DG7" s="40">
        <v>106</v>
      </c>
      <c r="DH7" s="40">
        <v>107</v>
      </c>
      <c r="DI7" s="40">
        <v>108</v>
      </c>
      <c r="DJ7" s="40">
        <v>109</v>
      </c>
      <c r="DK7" s="115">
        <v>110</v>
      </c>
      <c r="DL7" s="40">
        <v>111</v>
      </c>
      <c r="DM7" s="40">
        <v>112</v>
      </c>
      <c r="DN7" s="115">
        <v>113</v>
      </c>
      <c r="DO7" s="40" t="s">
        <v>133</v>
      </c>
      <c r="DP7" s="115">
        <v>115</v>
      </c>
      <c r="DQ7" s="42">
        <v>116</v>
      </c>
      <c r="DR7" s="40">
        <v>117</v>
      </c>
      <c r="DS7" s="40" t="s">
        <v>135</v>
      </c>
      <c r="DT7" s="42">
        <v>119</v>
      </c>
      <c r="DU7" s="40">
        <v>120</v>
      </c>
      <c r="DV7" s="47">
        <v>121</v>
      </c>
      <c r="DW7" s="42">
        <v>122</v>
      </c>
      <c r="DX7" s="40">
        <v>123</v>
      </c>
      <c r="DY7" s="42">
        <v>124</v>
      </c>
      <c r="DZ7" s="42">
        <v>125</v>
      </c>
      <c r="EA7" s="40" t="s">
        <v>136</v>
      </c>
      <c r="EB7" s="42">
        <v>127</v>
      </c>
      <c r="EC7" s="42">
        <v>128</v>
      </c>
      <c r="ED7" s="40">
        <v>129</v>
      </c>
      <c r="EE7" s="42">
        <v>130</v>
      </c>
      <c r="EF7" s="42">
        <v>131</v>
      </c>
      <c r="EG7" s="40">
        <v>132</v>
      </c>
      <c r="EH7" s="40" t="s">
        <v>137</v>
      </c>
      <c r="EI7" s="115">
        <v>134</v>
      </c>
      <c r="EJ7" s="42">
        <v>135</v>
      </c>
      <c r="EK7" s="40">
        <v>136</v>
      </c>
    </row>
    <row r="8" spans="1:141" s="1" customFormat="1" x14ac:dyDescent="0.2">
      <c r="A8" s="39">
        <v>1</v>
      </c>
      <c r="B8" s="48" t="s">
        <v>3</v>
      </c>
      <c r="C8" s="13">
        <v>9965.19</v>
      </c>
      <c r="D8" s="49">
        <v>10998.79</v>
      </c>
      <c r="E8" s="13">
        <f>D8/C8*100</f>
        <v>110.37210529854424</v>
      </c>
      <c r="F8" s="50">
        <f t="shared" ref="F8:F24" si="0">RANK(E8,$E$8:$E$24)</f>
        <v>10</v>
      </c>
      <c r="G8" s="51">
        <v>10575.31</v>
      </c>
      <c r="H8" s="52">
        <v>10998.79</v>
      </c>
      <c r="I8" s="53">
        <f>H8/G8*100</f>
        <v>104.00442161979177</v>
      </c>
      <c r="J8" s="53">
        <f>ABS(I8-J6)</f>
        <v>4.0044216197917706</v>
      </c>
      <c r="K8" s="54">
        <f>RANK(J8,$J$8:$J$24,1)</f>
        <v>11</v>
      </c>
      <c r="L8" s="55">
        <v>1601.9870000000001</v>
      </c>
      <c r="M8" s="56">
        <v>3714</v>
      </c>
      <c r="N8" s="57">
        <f>L8/M8</f>
        <v>0.43133737210554662</v>
      </c>
      <c r="O8" s="54">
        <f>RANK(N8,$N$8:$N$24)</f>
        <v>15</v>
      </c>
      <c r="P8" s="55">
        <v>19808.7</v>
      </c>
      <c r="Q8" s="55">
        <v>19758.5</v>
      </c>
      <c r="R8" s="53">
        <f>Q8/P8*100</f>
        <v>99.746575999434583</v>
      </c>
      <c r="S8" s="54">
        <f>RANK(R8,$R$8:$R$24)</f>
        <v>5</v>
      </c>
      <c r="T8" s="53">
        <v>0</v>
      </c>
      <c r="U8" s="56">
        <v>3714</v>
      </c>
      <c r="V8" s="57">
        <f>T8/U8</f>
        <v>0</v>
      </c>
      <c r="W8" s="54">
        <f>RANK(V8,$V$8:$V$24)</f>
        <v>1</v>
      </c>
      <c r="X8" s="13">
        <v>17805088.690000001</v>
      </c>
      <c r="Y8" s="13">
        <v>3661414.01</v>
      </c>
      <c r="Z8" s="13">
        <f>Y8/X8*100</f>
        <v>20.563862802078521</v>
      </c>
      <c r="AA8" s="50">
        <f>RANK(Z8,$Z$8:$Z$24,1)</f>
        <v>10</v>
      </c>
      <c r="AB8" s="13">
        <v>19758.599999999999</v>
      </c>
      <c r="AC8" s="13">
        <v>3917.5</v>
      </c>
      <c r="AD8" s="13">
        <f>AC8/AB8*100</f>
        <v>19.826809591772697</v>
      </c>
      <c r="AE8" s="50">
        <f>RANK(AD8,$AD$8:$AD$24)</f>
        <v>7</v>
      </c>
      <c r="AF8" s="58">
        <v>0.82199999999999995</v>
      </c>
      <c r="AG8" s="13">
        <v>19808.7</v>
      </c>
      <c r="AH8" s="127">
        <f>AF8/AG8</f>
        <v>4.1496918020869613E-5</v>
      </c>
      <c r="AI8" s="39">
        <f t="shared" ref="AI8:AI24" si="1">RANK(AH8,$AH$8:$AH$24,1)</f>
        <v>16</v>
      </c>
      <c r="AJ8" s="39">
        <v>0</v>
      </c>
      <c r="AK8" s="39">
        <v>10998.79</v>
      </c>
      <c r="AL8" s="39">
        <f>AJ8/AK8*100</f>
        <v>0</v>
      </c>
      <c r="AM8" s="39">
        <f>RANK(AL8,$AL$8:$AL$24,1)</f>
        <v>1</v>
      </c>
      <c r="AN8" s="59">
        <f>(AI8+AE8+AA8+F8+K8+O8+S8+W8+AM8)/9</f>
        <v>8.4444444444444446</v>
      </c>
      <c r="AO8" s="94">
        <f>RANK(AN8,$AN$8:$AN$24,1)</f>
        <v>11</v>
      </c>
      <c r="AP8" s="56">
        <v>3744</v>
      </c>
      <c r="AQ8" s="56">
        <v>3714</v>
      </c>
      <c r="AR8" s="53">
        <f>AQ8/AP8*100</f>
        <v>99.198717948717956</v>
      </c>
      <c r="AS8" s="54">
        <f>RANK(AR8,$AR$8:$AR$24)</f>
        <v>14</v>
      </c>
      <c r="AT8" s="39">
        <v>12</v>
      </c>
      <c r="AU8" s="13">
        <f>AT8/30</f>
        <v>0.4</v>
      </c>
      <c r="AV8" s="50">
        <f>RANK(AU8,$AU$8:$AU$24)</f>
        <v>13</v>
      </c>
      <c r="AW8" s="13">
        <v>3310.9</v>
      </c>
      <c r="AX8" s="39">
        <v>10.7</v>
      </c>
      <c r="AY8" s="13">
        <f>AW8/AX8/12*1000</f>
        <v>25785.825545171345</v>
      </c>
      <c r="AZ8" s="86">
        <f>(AY8/25396.5*100)</f>
        <v>101.53298897553343</v>
      </c>
      <c r="BA8" s="64">
        <f>ABS(AZ8-BA6)</f>
        <v>1.5329889755334278</v>
      </c>
      <c r="BB8" s="94">
        <f>RANK(BA8,$BA$8:$BA$24,1)</f>
        <v>3</v>
      </c>
      <c r="BC8" s="54">
        <v>9</v>
      </c>
      <c r="BD8" s="54">
        <v>10</v>
      </c>
      <c r="BE8" s="64">
        <f>BC8/BD8*100</f>
        <v>90</v>
      </c>
      <c r="BF8" s="54">
        <f>RANK(BE8,$BE$8:$BE$24,1)</f>
        <v>8</v>
      </c>
      <c r="BG8" s="54">
        <v>0</v>
      </c>
      <c r="BH8" s="54">
        <v>201</v>
      </c>
      <c r="BI8" s="53">
        <f>BG8/BH8*100</f>
        <v>0</v>
      </c>
      <c r="BJ8" s="54">
        <f>RANK(BI8,$BI$8:$BI$24)</f>
        <v>7</v>
      </c>
      <c r="BK8" s="54">
        <v>3</v>
      </c>
      <c r="BL8" s="54">
        <v>3</v>
      </c>
      <c r="BM8" s="53">
        <f>BK8/BL8*100</f>
        <v>100</v>
      </c>
      <c r="BN8" s="54">
        <f>RANK(BM8,$BM$8:$BM$24)</f>
        <v>1</v>
      </c>
      <c r="BO8" s="59">
        <f>(BB8+AV8+AS8+BF8+BJ8+BN8)/6</f>
        <v>7.666666666666667</v>
      </c>
      <c r="BP8" s="94">
        <f t="shared" ref="BP8:BP24" si="2">RANK(BO8,$BO$8:$BO$24,1)</f>
        <v>9</v>
      </c>
      <c r="BQ8" s="60"/>
      <c r="BR8" s="60"/>
      <c r="BS8" s="13">
        <v>100.13</v>
      </c>
      <c r="BT8" s="50">
        <f>RANK(BS8,$BS$8:$BS$24)</f>
        <v>5</v>
      </c>
      <c r="BU8" s="13">
        <v>0</v>
      </c>
      <c r="BV8" s="50">
        <f>RANK(BU8,$BU$8:$BU$24,1)</f>
        <v>1</v>
      </c>
      <c r="BW8" s="56"/>
      <c r="BX8" s="56"/>
      <c r="BY8" s="61">
        <v>1.7899999999999999E-2</v>
      </c>
      <c r="BZ8" s="54">
        <f>RANK(BY8,$BY$8:$BY$24,1)</f>
        <v>14</v>
      </c>
      <c r="CA8" s="61">
        <v>0.91500000000000004</v>
      </c>
      <c r="CB8" s="54">
        <f>RANK(CA8,$CA$8:$CA$24,1)</f>
        <v>14</v>
      </c>
      <c r="CC8" s="13">
        <v>74.739999999999995</v>
      </c>
      <c r="CD8" s="7">
        <f>RANK(CC8,$CC$8:$CC$24)</f>
        <v>5</v>
      </c>
      <c r="CE8" s="59">
        <f>(BT8+BV8+BZ8+CB8+CD8)/5</f>
        <v>7.8</v>
      </c>
      <c r="CF8" s="94">
        <f>RANK(CE8,$CE$8:$CE$24,1)</f>
        <v>9</v>
      </c>
      <c r="CG8" s="55">
        <v>0.94589999999999996</v>
      </c>
      <c r="CH8" s="53">
        <f t="shared" ref="CH8:CH26" si="3">CG8/AQ8*100</f>
        <v>2.5468497576736672E-2</v>
      </c>
      <c r="CI8" s="54">
        <f>RANK(CH8,$CH$8:$CH$24)</f>
        <v>12</v>
      </c>
      <c r="CJ8" s="54">
        <v>33</v>
      </c>
      <c r="CK8" s="54">
        <v>26</v>
      </c>
      <c r="CL8" s="53">
        <f>CK8*100/CJ8</f>
        <v>78.787878787878782</v>
      </c>
      <c r="CM8" s="7">
        <f>RANK(CL8,$CL$8:$CL$24)</f>
        <v>14</v>
      </c>
      <c r="CN8" s="59">
        <f>(CI8+CM8)/2</f>
        <v>13</v>
      </c>
      <c r="CO8" s="94">
        <f>RANK(CN8,$CN$8:$CN$24,1)</f>
        <v>13</v>
      </c>
      <c r="CP8" s="62">
        <v>51</v>
      </c>
      <c r="CQ8" s="63">
        <v>0.98076923076923073</v>
      </c>
      <c r="CR8" s="94">
        <f>RANK(CQ8,$CQ$8:$CQ$24)</f>
        <v>8</v>
      </c>
      <c r="CS8" s="64">
        <v>46</v>
      </c>
      <c r="CT8" s="54">
        <f>RANK(CS8,$CS$8:$CS$24)</f>
        <v>13</v>
      </c>
      <c r="CU8" s="54">
        <v>26</v>
      </c>
      <c r="CV8" s="53">
        <f>CU8/26*100</f>
        <v>100</v>
      </c>
      <c r="CW8" s="54">
        <f>RANK(CV8,$CV$8:$CV$24)</f>
        <v>1</v>
      </c>
      <c r="CX8" s="54">
        <v>1</v>
      </c>
      <c r="CY8" s="54">
        <f>RANK(CX8,$CX$8:$CX$24)</f>
        <v>1</v>
      </c>
      <c r="CZ8" s="54">
        <v>1</v>
      </c>
      <c r="DA8" s="54">
        <f>RANK(CZ8,$CZ$8:$CZ$24)</f>
        <v>1</v>
      </c>
      <c r="DB8" s="54">
        <v>0</v>
      </c>
      <c r="DC8" s="7">
        <f>RANK(DB8,$DB$8:$DB$24)</f>
        <v>12</v>
      </c>
      <c r="DD8" s="54">
        <v>1</v>
      </c>
      <c r="DE8" s="54">
        <v>11</v>
      </c>
      <c r="DF8" s="53">
        <f>DD8/DE8*100</f>
        <v>9.0909090909090917</v>
      </c>
      <c r="DG8" s="54">
        <f>RANK(DF8,$DF$8:$DF$24,1)</f>
        <v>8</v>
      </c>
      <c r="DH8" s="53">
        <v>17.361111111111111</v>
      </c>
      <c r="DI8" s="53">
        <v>21.001615508885301</v>
      </c>
      <c r="DJ8" s="53">
        <f>DI8/DH8*100</f>
        <v>120.96930533117933</v>
      </c>
      <c r="DK8" s="7">
        <f>RANK(DJ8,$DJ$8:$DJ$24)</f>
        <v>15</v>
      </c>
      <c r="DL8" s="54">
        <v>0</v>
      </c>
      <c r="DM8" s="53">
        <f>DL8/AQ8*1000</f>
        <v>0</v>
      </c>
      <c r="DN8" s="7">
        <f>RANK(DM8,$DM$8:$DM$24)</f>
        <v>14</v>
      </c>
      <c r="DO8" s="59">
        <f t="shared" ref="DO8:DO24" si="4">(CR8+CT8+CW8+CY8+DA8+DC8+DG8+DK8+DN8)/9</f>
        <v>8.1111111111111107</v>
      </c>
      <c r="DP8" s="94">
        <f>RANK(DO8,$DO$8:$DO$24,1)</f>
        <v>17</v>
      </c>
      <c r="DQ8" s="39">
        <v>30</v>
      </c>
      <c r="DR8" s="39">
        <v>30</v>
      </c>
      <c r="DS8" s="13">
        <f>DQ8/DR8*100</f>
        <v>100</v>
      </c>
      <c r="DT8" s="50">
        <f>RANK(DS8,$DS$8:$DS$24)</f>
        <v>1</v>
      </c>
      <c r="DU8" s="65">
        <v>15.491452991452991</v>
      </c>
      <c r="DV8" s="13">
        <v>19.116855142703287</v>
      </c>
      <c r="DW8" s="66">
        <f>DV8/DU8*100</f>
        <v>123.40259595565708</v>
      </c>
      <c r="DX8" s="54">
        <f>RANK(DW8,$DW$8:$DW$24,1)</f>
        <v>15</v>
      </c>
      <c r="DY8" s="46">
        <v>14</v>
      </c>
      <c r="DZ8" s="46">
        <v>14</v>
      </c>
      <c r="EA8" s="53">
        <f>DZ8/DY8*100</f>
        <v>100</v>
      </c>
      <c r="EB8" s="54">
        <v>1</v>
      </c>
      <c r="EC8" s="54">
        <v>12</v>
      </c>
      <c r="ED8" s="54">
        <f>RANK(EC8,$EC$8:$EC$24,1)</f>
        <v>12</v>
      </c>
      <c r="EE8" s="54">
        <v>2</v>
      </c>
      <c r="EF8" s="53">
        <f t="shared" ref="EF8:EF25" si="5">EE8/AQ8*1000</f>
        <v>0.53850296176628976</v>
      </c>
      <c r="EG8" s="54">
        <f>RANK(EF8,$EF$8:$EF$24,1)</f>
        <v>14</v>
      </c>
      <c r="EH8" s="59">
        <f>(DT8+DX8+EB8+ED8+EG8)/5</f>
        <v>8.6</v>
      </c>
      <c r="EI8" s="94">
        <f>RANK(EH8,$EH$8:$EH$24,1)</f>
        <v>17</v>
      </c>
      <c r="EJ8" s="59">
        <f t="shared" ref="EJ8:EJ24" si="6">(AO8+BP8+CF8+CO8+DP8+EI8)/6</f>
        <v>12.666666666666666</v>
      </c>
      <c r="EK8" s="39">
        <f>RANK(EJ8,$EJ$8:$EJ$24,1)</f>
        <v>17</v>
      </c>
    </row>
    <row r="9" spans="1:141" s="5" customFormat="1" x14ac:dyDescent="0.2">
      <c r="A9" s="39">
        <v>2</v>
      </c>
      <c r="B9" s="48" t="s">
        <v>4</v>
      </c>
      <c r="C9" s="13">
        <v>17604.439999999999</v>
      </c>
      <c r="D9" s="49">
        <v>17526.099999999999</v>
      </c>
      <c r="E9" s="13">
        <f t="shared" ref="E9:E24" si="7">D9/C9*100</f>
        <v>99.554998625346798</v>
      </c>
      <c r="F9" s="50">
        <f t="shared" si="0"/>
        <v>15</v>
      </c>
      <c r="G9" s="51">
        <v>17075.3</v>
      </c>
      <c r="H9" s="52">
        <v>17526.099999999999</v>
      </c>
      <c r="I9" s="53">
        <f t="shared" ref="I9:I24" si="8">H9/G9*100</f>
        <v>102.64007074546274</v>
      </c>
      <c r="J9" s="53">
        <f>ABS(I9-J6)</f>
        <v>2.6400707454627366</v>
      </c>
      <c r="K9" s="54">
        <f t="shared" ref="K9:K24" si="9">RANK(J9,$J$8:$J$24,1)</f>
        <v>8</v>
      </c>
      <c r="L9" s="55">
        <v>5742.3609999999999</v>
      </c>
      <c r="M9" s="56">
        <v>6529</v>
      </c>
      <c r="N9" s="57">
        <f>L9/M9</f>
        <v>0.87951615867667332</v>
      </c>
      <c r="O9" s="54">
        <f t="shared" ref="O9:O24" si="10">RANK(N9,$N$8:$N$24)</f>
        <v>9</v>
      </c>
      <c r="P9" s="55">
        <v>32649.599999999999</v>
      </c>
      <c r="Q9" s="55">
        <v>32143</v>
      </c>
      <c r="R9" s="53">
        <f t="shared" ref="R9:R24" si="11">Q9/P9*100</f>
        <v>98.448373027540924</v>
      </c>
      <c r="S9" s="54">
        <f t="shared" ref="S9:S24" si="12">RANK(R9,$R$8:$R$24)</f>
        <v>14</v>
      </c>
      <c r="T9" s="53">
        <v>0</v>
      </c>
      <c r="U9" s="56">
        <v>6529</v>
      </c>
      <c r="V9" s="57">
        <f t="shared" ref="V9:V24" si="13">T9/U9</f>
        <v>0</v>
      </c>
      <c r="W9" s="54">
        <f t="shared" ref="W9" si="14">RANK(V9,$V$8:$V$24)</f>
        <v>1</v>
      </c>
      <c r="X9" s="13">
        <v>26569900.280000001</v>
      </c>
      <c r="Y9" s="13">
        <v>6041085.9800000004</v>
      </c>
      <c r="Z9" s="13">
        <f t="shared" ref="Z9:Z25" si="15">Y9/X9*100</f>
        <v>22.736577542021546</v>
      </c>
      <c r="AA9" s="50">
        <f t="shared" ref="AA9:AA24" si="16">RANK(Z9,$Z$8:$Z$24,1)</f>
        <v>12</v>
      </c>
      <c r="AB9" s="13">
        <v>32143</v>
      </c>
      <c r="AC9" s="13">
        <v>7034.1</v>
      </c>
      <c r="AD9" s="13">
        <f t="shared" ref="AD9:AD25" si="17">AC9/AB9*100</f>
        <v>21.883769405469312</v>
      </c>
      <c r="AE9" s="50">
        <f t="shared" ref="AE9:AE24" si="18">RANK(AD9,$AD$8:$AD$24)</f>
        <v>5</v>
      </c>
      <c r="AF9" s="58">
        <v>1.7999999999999999E-2</v>
      </c>
      <c r="AG9" s="13">
        <v>32649.599999999999</v>
      </c>
      <c r="AH9" s="127">
        <f t="shared" ref="AH9:AH24" si="19">AF9/AG9</f>
        <v>5.5130843869450161E-7</v>
      </c>
      <c r="AI9" s="39">
        <f t="shared" si="1"/>
        <v>12</v>
      </c>
      <c r="AJ9" s="39">
        <v>0</v>
      </c>
      <c r="AK9" s="39">
        <v>17526.099999999999</v>
      </c>
      <c r="AL9" s="39">
        <f t="shared" ref="AL9:AL24" si="20">AJ9/AK9*100</f>
        <v>0</v>
      </c>
      <c r="AM9" s="39">
        <f t="shared" ref="AM9:AM24" si="21">RANK(AL9,$AL$8:$AL$24,1)</f>
        <v>1</v>
      </c>
      <c r="AN9" s="59">
        <f t="shared" ref="AN9:AN24" si="22">(AI9+AE9+AA9+F9+K9+O9+S9+W9+AM9)/9</f>
        <v>8.5555555555555554</v>
      </c>
      <c r="AO9" s="94">
        <f t="shared" ref="AO9:AO24" si="23">RANK(AN9,$AN$8:$AN$24,1)</f>
        <v>13</v>
      </c>
      <c r="AP9" s="56">
        <v>6387</v>
      </c>
      <c r="AQ9" s="56">
        <v>6529</v>
      </c>
      <c r="AR9" s="53">
        <f t="shared" ref="AR9:AR16" si="24">AQ9/AP9*100</f>
        <v>102.22326600908093</v>
      </c>
      <c r="AS9" s="54">
        <f t="shared" ref="AS9:AS24" si="25">RANK(AR9,$AR$8:$AR$24)</f>
        <v>5</v>
      </c>
      <c r="AT9" s="39">
        <v>25</v>
      </c>
      <c r="AU9" s="13">
        <f t="shared" ref="AU9:AU24" si="26">AT9/30</f>
        <v>0.83333333333333337</v>
      </c>
      <c r="AV9" s="50">
        <f t="shared" ref="AV9:AV24" si="27">RANK(AU9,$AU$8:$AU$24)</f>
        <v>1</v>
      </c>
      <c r="AW9" s="13">
        <v>3620.9</v>
      </c>
      <c r="AX9" s="39">
        <v>11.9</v>
      </c>
      <c r="AY9" s="13">
        <f t="shared" ref="AY9:AY25" si="28">AW9/AX9/12*1000</f>
        <v>25356.442577030815</v>
      </c>
      <c r="AZ9" s="86">
        <f t="shared" ref="AZ9:AZ25" si="29">(AY9/25396.5*100)</f>
        <v>99.842271876167246</v>
      </c>
      <c r="BA9" s="64">
        <f>ABS(AZ9-BA6)</f>
        <v>0.15772812383275436</v>
      </c>
      <c r="BB9" s="94">
        <f t="shared" ref="BB9:BB24" si="30">RANK(BA9,$BA$8:$BA$24,1)</f>
        <v>2</v>
      </c>
      <c r="BC9" s="54">
        <v>4</v>
      </c>
      <c r="BD9" s="54">
        <v>15</v>
      </c>
      <c r="BE9" s="64">
        <f t="shared" ref="BE9:BE24" si="31">BC9/BD9*100</f>
        <v>26.666666666666668</v>
      </c>
      <c r="BF9" s="54">
        <f t="shared" ref="BF9:BF24" si="32">RANK(BE9,$BE$8:$BE$24,1)</f>
        <v>3</v>
      </c>
      <c r="BG9" s="54">
        <v>41</v>
      </c>
      <c r="BH9" s="54">
        <v>317</v>
      </c>
      <c r="BI9" s="53">
        <f>BG9/BH9*100</f>
        <v>12.933753943217665</v>
      </c>
      <c r="BJ9" s="54">
        <f t="shared" ref="BJ9:BJ24" si="33">RANK(BI9,$BI$8:$BI$24)</f>
        <v>1</v>
      </c>
      <c r="BK9" s="54">
        <v>3</v>
      </c>
      <c r="BL9" s="54">
        <v>3</v>
      </c>
      <c r="BM9" s="53">
        <f t="shared" ref="BM9:BM24" si="34">BK9/BL9*100</f>
        <v>100</v>
      </c>
      <c r="BN9" s="54">
        <f t="shared" ref="BN9" si="35">RANK(BM9,$BM$8:$BM$24)</f>
        <v>1</v>
      </c>
      <c r="BO9" s="59">
        <f t="shared" ref="BO9:BO24" si="36">(BB9+AV9+AS9+BF9+BJ9+BN9)/6</f>
        <v>2.1666666666666665</v>
      </c>
      <c r="BP9" s="94">
        <f t="shared" si="2"/>
        <v>1</v>
      </c>
      <c r="BQ9" s="60"/>
      <c r="BR9" s="60"/>
      <c r="BS9" s="13">
        <v>90.18</v>
      </c>
      <c r="BT9" s="50">
        <f t="shared" ref="BT9" si="37">RANK(BS9,$BS$8:$BS$24)</f>
        <v>14</v>
      </c>
      <c r="BU9" s="13">
        <v>0</v>
      </c>
      <c r="BV9" s="50">
        <f t="shared" ref="BV9" si="38">RANK(BU9,$BU$8:$BU$24,1)</f>
        <v>1</v>
      </c>
      <c r="BW9" s="56"/>
      <c r="BX9" s="56"/>
      <c r="BY9" s="61">
        <v>0</v>
      </c>
      <c r="BZ9" s="54">
        <f t="shared" ref="BZ9" si="39">RANK(BY9,$BY$8:$BY$24,1)</f>
        <v>1</v>
      </c>
      <c r="CA9" s="61">
        <v>1.0840000000000001</v>
      </c>
      <c r="CB9" s="54">
        <f t="shared" ref="CB9" si="40">RANK(CA9,$CA$8:$CA$24,1)</f>
        <v>15</v>
      </c>
      <c r="CC9" s="13">
        <v>64.87</v>
      </c>
      <c r="CD9" s="7">
        <f t="shared" ref="CD9:CD24" si="41">RANK(CC9,$CC$8:$CC$24)</f>
        <v>12</v>
      </c>
      <c r="CE9" s="59">
        <f t="shared" ref="CE9:CE24" si="42">(BT9+BV9+BZ9+CB9+CD9)/5</f>
        <v>8.6</v>
      </c>
      <c r="CF9" s="94">
        <f t="shared" ref="CF9:CF24" si="43">RANK(CE9,$CE$8:$CE$24,1)</f>
        <v>12</v>
      </c>
      <c r="CG9" s="55">
        <v>1.2589999999999999</v>
      </c>
      <c r="CH9" s="53">
        <f t="shared" si="3"/>
        <v>1.9283198039516003E-2</v>
      </c>
      <c r="CI9" s="54">
        <f t="shared" ref="CI9" si="44">RANK(CH9,$CH$8:$CH$24)</f>
        <v>13</v>
      </c>
      <c r="CJ9" s="54">
        <v>82</v>
      </c>
      <c r="CK9" s="54">
        <v>55</v>
      </c>
      <c r="CL9" s="53">
        <f t="shared" ref="CL9:CL24" si="45">CK9*100/CJ9</f>
        <v>67.073170731707322</v>
      </c>
      <c r="CM9" s="7">
        <f t="shared" ref="CM9:CM24" si="46">RANK(CL9,$CL$8:$CL$24)</f>
        <v>16</v>
      </c>
      <c r="CN9" s="59">
        <f t="shared" ref="CN9:CN24" si="47">(CI9+CM9)/2</f>
        <v>14.5</v>
      </c>
      <c r="CO9" s="94">
        <f t="shared" ref="CO9:CO24" si="48">RANK(CN9,$CN$8:$CN$24,1)</f>
        <v>16</v>
      </c>
      <c r="CP9" s="62">
        <v>59</v>
      </c>
      <c r="CQ9" s="63">
        <v>1</v>
      </c>
      <c r="CR9" s="94">
        <f t="shared" ref="CR9:CR24" si="49">RANK(CQ9,$CQ$8:$CQ$24)</f>
        <v>1</v>
      </c>
      <c r="CS9" s="64">
        <v>59.3</v>
      </c>
      <c r="CT9" s="54">
        <f t="shared" ref="CT9:CT24" si="50">RANK(CS9,$CS$8:$CS$24)</f>
        <v>2</v>
      </c>
      <c r="CU9" s="54">
        <v>26</v>
      </c>
      <c r="CV9" s="53">
        <f>CU9/26*100</f>
        <v>100</v>
      </c>
      <c r="CW9" s="54">
        <f t="shared" ref="CW9" si="51">RANK(CV9,$CV$8:$CV$24)</f>
        <v>1</v>
      </c>
      <c r="CX9" s="54">
        <v>1</v>
      </c>
      <c r="CY9" s="54">
        <f t="shared" ref="CY9" si="52">RANK(CX9,$CX$8:$CX$24)</f>
        <v>1</v>
      </c>
      <c r="CZ9" s="54">
        <v>1</v>
      </c>
      <c r="DA9" s="54">
        <f t="shared" ref="DA9" si="53">RANK(CZ9,$CZ$8:$CZ$24)</f>
        <v>1</v>
      </c>
      <c r="DB9" s="54">
        <v>1</v>
      </c>
      <c r="DC9" s="7">
        <f t="shared" ref="DC9" si="54">RANK(DB9,$DB$8:$DB$24)</f>
        <v>7</v>
      </c>
      <c r="DD9" s="54">
        <v>1</v>
      </c>
      <c r="DE9" s="54">
        <v>16</v>
      </c>
      <c r="DF9" s="53">
        <f t="shared" ref="DF9:DF24" si="55">DD9/DE9*100</f>
        <v>6.25</v>
      </c>
      <c r="DG9" s="54">
        <f t="shared" ref="DG9:DG24" si="56">RANK(DF9,$DF$8:$DF$24,1)</f>
        <v>1</v>
      </c>
      <c r="DH9" s="53">
        <v>16.909347111319867</v>
      </c>
      <c r="DI9" s="53">
        <v>22.20860775003829</v>
      </c>
      <c r="DJ9" s="53">
        <f t="shared" ref="DJ9:DJ24" si="57">DI9/DH9*100</f>
        <v>131.33923861064312</v>
      </c>
      <c r="DK9" s="7">
        <f t="shared" ref="DK9:DK24" si="58">RANK(DJ9,$DJ$8:$DJ$24)</f>
        <v>10</v>
      </c>
      <c r="DL9" s="54">
        <v>7</v>
      </c>
      <c r="DM9" s="53">
        <f t="shared" ref="DM9:DM24" si="59">DL9/AQ9*1000</f>
        <v>1.0721396844846072</v>
      </c>
      <c r="DN9" s="7">
        <f t="shared" ref="DN9:DN24" si="60">RANK(DM9,$DM$8:$DM$24)</f>
        <v>10</v>
      </c>
      <c r="DO9" s="59">
        <f t="shared" si="4"/>
        <v>3.7777777777777777</v>
      </c>
      <c r="DP9" s="94">
        <f t="shared" ref="DP9:DP24" si="61">RANK(DO9,$DO$8:$DO$24,1)</f>
        <v>3</v>
      </c>
      <c r="DQ9" s="39">
        <v>27</v>
      </c>
      <c r="DR9" s="39">
        <v>27</v>
      </c>
      <c r="DS9" s="13">
        <f t="shared" ref="DS9:DS24" si="62">DQ9/DR9*100</f>
        <v>100</v>
      </c>
      <c r="DT9" s="50">
        <f t="shared" ref="DT9" si="63">RANK(DS9,$DS$8:$DS$24)</f>
        <v>1</v>
      </c>
      <c r="DU9" s="65">
        <v>18.788163457022076</v>
      </c>
      <c r="DV9" s="13">
        <v>11.793536529330678</v>
      </c>
      <c r="DW9" s="66">
        <f>DV9/DU9*100</f>
        <v>62.771098177362539</v>
      </c>
      <c r="DX9" s="54">
        <f t="shared" ref="DX9" si="64">RANK(DW9,$DW$8:$DW$24,1)</f>
        <v>2</v>
      </c>
      <c r="DY9" s="46">
        <v>44</v>
      </c>
      <c r="DZ9" s="46">
        <v>44</v>
      </c>
      <c r="EA9" s="53">
        <f t="shared" ref="EA9:EA22" si="65">DZ9/DY9*100</f>
        <v>100</v>
      </c>
      <c r="EB9" s="54">
        <v>1</v>
      </c>
      <c r="EC9" s="54">
        <v>4</v>
      </c>
      <c r="ED9" s="54">
        <f t="shared" ref="ED9" si="66">RANK(EC9,$EC$8:$EC$24,1)</f>
        <v>4</v>
      </c>
      <c r="EE9" s="54">
        <v>0</v>
      </c>
      <c r="EF9" s="53">
        <f t="shared" si="5"/>
        <v>0</v>
      </c>
      <c r="EG9" s="54">
        <f t="shared" ref="EG9:EG24" si="67">RANK(EF9,$EF$8:$EF$24,1)</f>
        <v>1</v>
      </c>
      <c r="EH9" s="59">
        <f t="shared" ref="EH9:EH24" si="68">(DT9+DX9+EB9+ED9+EG9)/5</f>
        <v>1.8</v>
      </c>
      <c r="EI9" s="94">
        <f t="shared" ref="EI9:EI24" si="69">RANK(EH9,$EH$8:$EH$24,1)</f>
        <v>1</v>
      </c>
      <c r="EJ9" s="59">
        <f t="shared" si="6"/>
        <v>7.666666666666667</v>
      </c>
      <c r="EK9" s="39">
        <f t="shared" ref="EK9:EK24" si="70">RANK(EJ9,$EJ$8:$EJ$24,1)</f>
        <v>6</v>
      </c>
    </row>
    <row r="10" spans="1:141" s="5" customFormat="1" ht="13.5" customHeight="1" x14ac:dyDescent="0.2">
      <c r="A10" s="39">
        <v>3</v>
      </c>
      <c r="B10" s="48" t="s">
        <v>5</v>
      </c>
      <c r="C10" s="13">
        <v>43724.67</v>
      </c>
      <c r="D10" s="49">
        <v>48847.72</v>
      </c>
      <c r="E10" s="13">
        <f t="shared" si="7"/>
        <v>111.71661215510605</v>
      </c>
      <c r="F10" s="50">
        <f t="shared" si="0"/>
        <v>8</v>
      </c>
      <c r="G10" s="51">
        <v>49785.89</v>
      </c>
      <c r="H10" s="52">
        <v>48847.72</v>
      </c>
      <c r="I10" s="53">
        <f>H10/G10*100</f>
        <v>98.115590581990205</v>
      </c>
      <c r="J10" s="53">
        <f>ABS(I10-J6)</f>
        <v>1.8844094180097954</v>
      </c>
      <c r="K10" s="54">
        <f t="shared" si="9"/>
        <v>5</v>
      </c>
      <c r="L10" s="55">
        <v>12981.538</v>
      </c>
      <c r="M10" s="56">
        <v>9420</v>
      </c>
      <c r="N10" s="57">
        <f t="shared" ref="N10" si="71">L10/M10</f>
        <v>1.3780825902335456</v>
      </c>
      <c r="O10" s="54">
        <f t="shared" si="10"/>
        <v>6</v>
      </c>
      <c r="P10" s="55">
        <v>54135.199999999997</v>
      </c>
      <c r="Q10" s="55">
        <v>53869.4</v>
      </c>
      <c r="R10" s="53">
        <f t="shared" si="11"/>
        <v>99.509007078573646</v>
      </c>
      <c r="S10" s="54">
        <f t="shared" si="12"/>
        <v>7</v>
      </c>
      <c r="T10" s="53">
        <v>0</v>
      </c>
      <c r="U10" s="56">
        <v>9420</v>
      </c>
      <c r="V10" s="57">
        <f>T10/U10</f>
        <v>0</v>
      </c>
      <c r="W10" s="54">
        <f t="shared" ref="W10:W24" si="72">RANK(V10,$V$8:$V$24)</f>
        <v>1</v>
      </c>
      <c r="X10" s="13">
        <v>49379465.82</v>
      </c>
      <c r="Y10" s="13">
        <v>9265856.1300000008</v>
      </c>
      <c r="Z10" s="13">
        <f t="shared" si="15"/>
        <v>18.764593695234108</v>
      </c>
      <c r="AA10" s="50">
        <f t="shared" si="16"/>
        <v>9</v>
      </c>
      <c r="AB10" s="13">
        <v>53869.4</v>
      </c>
      <c r="AC10" s="13">
        <v>7273.2</v>
      </c>
      <c r="AD10" s="13">
        <f t="shared" si="17"/>
        <v>13.501542619743304</v>
      </c>
      <c r="AE10" s="50">
        <f t="shared" si="18"/>
        <v>12</v>
      </c>
      <c r="AF10" s="58">
        <v>0</v>
      </c>
      <c r="AG10" s="13">
        <v>54135.199999999997</v>
      </c>
      <c r="AH10" s="127">
        <f t="shared" si="19"/>
        <v>0</v>
      </c>
      <c r="AI10" s="39">
        <f t="shared" si="1"/>
        <v>1</v>
      </c>
      <c r="AJ10" s="39">
        <v>0</v>
      </c>
      <c r="AK10" s="39">
        <v>48847.72</v>
      </c>
      <c r="AL10" s="39">
        <f t="shared" si="20"/>
        <v>0</v>
      </c>
      <c r="AM10" s="39">
        <f t="shared" si="21"/>
        <v>1</v>
      </c>
      <c r="AN10" s="59">
        <f t="shared" si="22"/>
        <v>5.5555555555555554</v>
      </c>
      <c r="AO10" s="94">
        <f t="shared" si="23"/>
        <v>2</v>
      </c>
      <c r="AP10" s="56">
        <v>9145</v>
      </c>
      <c r="AQ10" s="56">
        <v>9420</v>
      </c>
      <c r="AR10" s="53">
        <f t="shared" si="24"/>
        <v>103.00710770913066</v>
      </c>
      <c r="AS10" s="54">
        <f t="shared" si="25"/>
        <v>4</v>
      </c>
      <c r="AT10" s="39">
        <v>19</v>
      </c>
      <c r="AU10" s="13">
        <f t="shared" si="26"/>
        <v>0.6333333333333333</v>
      </c>
      <c r="AV10" s="50">
        <f t="shared" si="27"/>
        <v>11</v>
      </c>
      <c r="AW10" s="13">
        <v>7220.49</v>
      </c>
      <c r="AX10" s="67">
        <v>21.5</v>
      </c>
      <c r="AY10" s="13">
        <f t="shared" si="28"/>
        <v>27986.395348837206</v>
      </c>
      <c r="AZ10" s="86">
        <f t="shared" si="29"/>
        <v>110.19784359591758</v>
      </c>
      <c r="BA10" s="64">
        <f>ABS(AZ10-BA6)</f>
        <v>10.197843595917575</v>
      </c>
      <c r="BB10" s="94">
        <f t="shared" si="30"/>
        <v>15</v>
      </c>
      <c r="BC10" s="54">
        <v>12</v>
      </c>
      <c r="BD10" s="54">
        <v>18</v>
      </c>
      <c r="BE10" s="64">
        <f t="shared" si="31"/>
        <v>66.666666666666657</v>
      </c>
      <c r="BF10" s="54">
        <f t="shared" si="32"/>
        <v>6</v>
      </c>
      <c r="BG10" s="54">
        <v>0</v>
      </c>
      <c r="BH10" s="54">
        <v>372</v>
      </c>
      <c r="BI10" s="53">
        <f t="shared" ref="BI10:BI11" si="73">BG10/BH10*100</f>
        <v>0</v>
      </c>
      <c r="BJ10" s="54">
        <f t="shared" si="33"/>
        <v>7</v>
      </c>
      <c r="BK10" s="54">
        <v>7</v>
      </c>
      <c r="BL10" s="54">
        <v>7</v>
      </c>
      <c r="BM10" s="53">
        <f t="shared" si="34"/>
        <v>100</v>
      </c>
      <c r="BN10" s="54">
        <f t="shared" ref="BN10:BN24" si="74">RANK(BM10,$BM$8:$BM$24)</f>
        <v>1</v>
      </c>
      <c r="BO10" s="59">
        <f t="shared" si="36"/>
        <v>7.333333333333333</v>
      </c>
      <c r="BP10" s="94">
        <f t="shared" si="2"/>
        <v>6</v>
      </c>
      <c r="BQ10" s="60"/>
      <c r="BR10" s="60"/>
      <c r="BS10" s="13">
        <v>86.05</v>
      </c>
      <c r="BT10" s="50">
        <f t="shared" ref="BT10:BT24" si="75">RANK(BS10,$BS$8:$BS$24)</f>
        <v>16</v>
      </c>
      <c r="BU10" s="13">
        <v>61.5</v>
      </c>
      <c r="BV10" s="50">
        <f t="shared" ref="BV10:BV24" si="76">RANK(BU10,$BU$8:$BU$24,1)</f>
        <v>17</v>
      </c>
      <c r="BW10" s="56"/>
      <c r="BX10" s="56"/>
      <c r="BY10" s="61">
        <v>6.4000000000000003E-3</v>
      </c>
      <c r="BZ10" s="54">
        <f t="shared" ref="BZ10:BZ24" si="77">RANK(BY10,$BY$8:$BY$24,1)</f>
        <v>11</v>
      </c>
      <c r="CA10" s="61">
        <v>1.262</v>
      </c>
      <c r="CB10" s="54">
        <f t="shared" ref="CB10:CB24" si="78">RANK(CA10,$CA$8:$CA$24,1)</f>
        <v>16</v>
      </c>
      <c r="CC10" s="13">
        <v>64.5</v>
      </c>
      <c r="CD10" s="7">
        <f t="shared" si="41"/>
        <v>13</v>
      </c>
      <c r="CE10" s="59">
        <f t="shared" si="42"/>
        <v>14.6</v>
      </c>
      <c r="CF10" s="94">
        <f t="shared" si="43"/>
        <v>17</v>
      </c>
      <c r="CG10" s="55">
        <v>3.0918999999999999</v>
      </c>
      <c r="CH10" s="53">
        <f t="shared" si="3"/>
        <v>3.282271762208068E-2</v>
      </c>
      <c r="CI10" s="54">
        <f t="shared" ref="CI10:CI24" si="79">RANK(CH10,$CH$8:$CH$24)</f>
        <v>8</v>
      </c>
      <c r="CJ10" s="54">
        <v>112</v>
      </c>
      <c r="CK10" s="54">
        <v>96</v>
      </c>
      <c r="CL10" s="53">
        <f t="shared" si="45"/>
        <v>85.714285714285708</v>
      </c>
      <c r="CM10" s="7">
        <f t="shared" si="46"/>
        <v>12</v>
      </c>
      <c r="CN10" s="59">
        <f t="shared" si="47"/>
        <v>10</v>
      </c>
      <c r="CO10" s="94">
        <f t="shared" si="48"/>
        <v>9</v>
      </c>
      <c r="CP10" s="62">
        <v>58</v>
      </c>
      <c r="CQ10" s="63">
        <v>0.95081967213114749</v>
      </c>
      <c r="CR10" s="94">
        <f t="shared" si="49"/>
        <v>13</v>
      </c>
      <c r="CS10" s="64">
        <v>45.8</v>
      </c>
      <c r="CT10" s="54">
        <f t="shared" si="50"/>
        <v>14</v>
      </c>
      <c r="CU10" s="54">
        <v>26</v>
      </c>
      <c r="CV10" s="53">
        <f t="shared" ref="CV10:CV24" si="80">CU10/26*100</f>
        <v>100</v>
      </c>
      <c r="CW10" s="54">
        <f t="shared" ref="CW10:CW24" si="81">RANK(CV10,$CV$8:$CV$24)</f>
        <v>1</v>
      </c>
      <c r="CX10" s="54">
        <v>1</v>
      </c>
      <c r="CY10" s="54">
        <f t="shared" ref="CY10:CY24" si="82">RANK(CX10,$CX$8:$CX$24)</f>
        <v>1</v>
      </c>
      <c r="CZ10" s="54">
        <v>1</v>
      </c>
      <c r="DA10" s="54">
        <f t="shared" ref="DA10:DA24" si="83">RANK(CZ10,$CZ$8:$CZ$24)</f>
        <v>1</v>
      </c>
      <c r="DB10" s="54">
        <v>4</v>
      </c>
      <c r="DC10" s="7">
        <f t="shared" ref="DC10:DC24" si="84">RANK(DB10,$DB$8:$DB$24)</f>
        <v>4</v>
      </c>
      <c r="DD10" s="54">
        <v>1</v>
      </c>
      <c r="DE10" s="54">
        <v>10</v>
      </c>
      <c r="DF10" s="53">
        <f t="shared" si="55"/>
        <v>10</v>
      </c>
      <c r="DG10" s="54">
        <f t="shared" si="56"/>
        <v>11</v>
      </c>
      <c r="DH10" s="53">
        <v>25.91580098414434</v>
      </c>
      <c r="DI10" s="53">
        <v>35.774946921443735</v>
      </c>
      <c r="DJ10" s="53">
        <f t="shared" si="57"/>
        <v>138.04299139097171</v>
      </c>
      <c r="DK10" s="7">
        <f t="shared" si="58"/>
        <v>7</v>
      </c>
      <c r="DL10" s="54">
        <v>0</v>
      </c>
      <c r="DM10" s="53">
        <f t="shared" si="59"/>
        <v>0</v>
      </c>
      <c r="DN10" s="7">
        <f t="shared" si="60"/>
        <v>14</v>
      </c>
      <c r="DO10" s="59">
        <f t="shared" si="4"/>
        <v>7.333333333333333</v>
      </c>
      <c r="DP10" s="94">
        <f t="shared" si="61"/>
        <v>13</v>
      </c>
      <c r="DQ10" s="39">
        <v>62</v>
      </c>
      <c r="DR10" s="39">
        <v>62</v>
      </c>
      <c r="DS10" s="13">
        <f t="shared" si="62"/>
        <v>100</v>
      </c>
      <c r="DT10" s="50">
        <f t="shared" ref="DT10:DT24" si="85">RANK(DS10,$DS$8:$DS$24)</f>
        <v>1</v>
      </c>
      <c r="DU10" s="65">
        <v>15.855658829961726</v>
      </c>
      <c r="DV10" s="13">
        <v>17.197452229299362</v>
      </c>
      <c r="DW10" s="66">
        <f t="shared" ref="DW10:DW25" si="86">DV10/DU10*100</f>
        <v>108.46255216340874</v>
      </c>
      <c r="DX10" s="54">
        <f t="shared" ref="DX10:DX24" si="87">RANK(DW10,$DW$8:$DW$24,1)</f>
        <v>13</v>
      </c>
      <c r="DY10" s="46">
        <v>38</v>
      </c>
      <c r="DZ10" s="46">
        <v>38</v>
      </c>
      <c r="EA10" s="53">
        <f t="shared" si="65"/>
        <v>100</v>
      </c>
      <c r="EB10" s="54">
        <v>1</v>
      </c>
      <c r="EC10" s="54">
        <v>11</v>
      </c>
      <c r="ED10" s="54">
        <f t="shared" ref="ED10:ED24" si="88">RANK(EC10,$EC$8:$EC$24,1)</f>
        <v>11</v>
      </c>
      <c r="EE10" s="54">
        <v>1</v>
      </c>
      <c r="EF10" s="53">
        <f t="shared" si="5"/>
        <v>0.10615711252653928</v>
      </c>
      <c r="EG10" s="54">
        <f t="shared" si="67"/>
        <v>11</v>
      </c>
      <c r="EH10" s="59">
        <f t="shared" si="68"/>
        <v>7.4</v>
      </c>
      <c r="EI10" s="94">
        <f t="shared" si="69"/>
        <v>12</v>
      </c>
      <c r="EJ10" s="59">
        <f t="shared" si="6"/>
        <v>9.8333333333333339</v>
      </c>
      <c r="EK10" s="39">
        <f t="shared" si="70"/>
        <v>12</v>
      </c>
    </row>
    <row r="11" spans="1:141" s="5" customFormat="1" x14ac:dyDescent="0.2">
      <c r="A11" s="39">
        <v>4</v>
      </c>
      <c r="B11" s="48" t="s">
        <v>6</v>
      </c>
      <c r="C11" s="13">
        <v>8557.2800000000007</v>
      </c>
      <c r="D11" s="49">
        <v>9403.65</v>
      </c>
      <c r="E11" s="13">
        <f t="shared" si="7"/>
        <v>109.89064282108332</v>
      </c>
      <c r="F11" s="50">
        <f t="shared" si="0"/>
        <v>11</v>
      </c>
      <c r="G11" s="51">
        <v>10602.75</v>
      </c>
      <c r="H11" s="52">
        <v>9403.65</v>
      </c>
      <c r="I11" s="53">
        <f t="shared" si="8"/>
        <v>88.690669873381893</v>
      </c>
      <c r="J11" s="53">
        <f>ABS(I11-J6)</f>
        <v>11.309330126618107</v>
      </c>
      <c r="K11" s="54">
        <f t="shared" si="9"/>
        <v>17</v>
      </c>
      <c r="L11" s="55">
        <v>596.1</v>
      </c>
      <c r="M11" s="56">
        <v>1548</v>
      </c>
      <c r="N11" s="57">
        <f>L11/M11</f>
        <v>0.38507751937984497</v>
      </c>
      <c r="O11" s="54">
        <f t="shared" si="10"/>
        <v>16</v>
      </c>
      <c r="P11" s="55">
        <v>10992.3</v>
      </c>
      <c r="Q11" s="55">
        <v>10862.6</v>
      </c>
      <c r="R11" s="53">
        <f t="shared" si="11"/>
        <v>98.820083149113486</v>
      </c>
      <c r="S11" s="54">
        <f t="shared" si="12"/>
        <v>12</v>
      </c>
      <c r="T11" s="53">
        <v>0</v>
      </c>
      <c r="U11" s="56">
        <v>1548</v>
      </c>
      <c r="V11" s="57">
        <f t="shared" si="13"/>
        <v>0</v>
      </c>
      <c r="W11" s="54">
        <f t="shared" si="72"/>
        <v>1</v>
      </c>
      <c r="X11" s="13">
        <v>10185277.220000001</v>
      </c>
      <c r="Y11" s="13">
        <v>3751928.24</v>
      </c>
      <c r="Z11" s="13">
        <f t="shared" si="15"/>
        <v>36.836780766581825</v>
      </c>
      <c r="AA11" s="50">
        <f t="shared" si="16"/>
        <v>16</v>
      </c>
      <c r="AB11" s="13">
        <v>10862.6</v>
      </c>
      <c r="AC11" s="13">
        <v>2258.8000000000002</v>
      </c>
      <c r="AD11" s="13">
        <f t="shared" si="17"/>
        <v>20.794284977813785</v>
      </c>
      <c r="AE11" s="50">
        <f t="shared" si="18"/>
        <v>6</v>
      </c>
      <c r="AF11" s="58">
        <v>0</v>
      </c>
      <c r="AG11" s="13">
        <v>10992.3</v>
      </c>
      <c r="AH11" s="127">
        <f t="shared" si="19"/>
        <v>0</v>
      </c>
      <c r="AI11" s="39">
        <f t="shared" si="1"/>
        <v>1</v>
      </c>
      <c r="AJ11" s="39">
        <v>0</v>
      </c>
      <c r="AK11" s="39">
        <v>9403.65</v>
      </c>
      <c r="AL11" s="39">
        <f t="shared" si="20"/>
        <v>0</v>
      </c>
      <c r="AM11" s="39">
        <f t="shared" si="21"/>
        <v>1</v>
      </c>
      <c r="AN11" s="59">
        <f t="shared" si="22"/>
        <v>9</v>
      </c>
      <c r="AO11" s="94">
        <f t="shared" si="23"/>
        <v>14</v>
      </c>
      <c r="AP11" s="56">
        <v>1549</v>
      </c>
      <c r="AQ11" s="56">
        <v>1548</v>
      </c>
      <c r="AR11" s="53">
        <f t="shared" si="24"/>
        <v>99.935442220787607</v>
      </c>
      <c r="AS11" s="54">
        <f t="shared" si="25"/>
        <v>10</v>
      </c>
      <c r="AT11" s="39">
        <v>4</v>
      </c>
      <c r="AU11" s="13">
        <f t="shared" si="26"/>
        <v>0.13333333333333333</v>
      </c>
      <c r="AV11" s="50">
        <f t="shared" si="27"/>
        <v>16</v>
      </c>
      <c r="AW11" s="13">
        <v>304.8</v>
      </c>
      <c r="AX11" s="59">
        <v>1</v>
      </c>
      <c r="AY11" s="13">
        <f t="shared" si="28"/>
        <v>25400.000000000004</v>
      </c>
      <c r="AZ11" s="86">
        <f t="shared" si="29"/>
        <v>100.01378142657454</v>
      </c>
      <c r="BA11" s="64">
        <f>ABS(AZ11-BA6)</f>
        <v>1.3781426574539068E-2</v>
      </c>
      <c r="BB11" s="94">
        <f t="shared" si="30"/>
        <v>1</v>
      </c>
      <c r="BC11" s="54">
        <v>10</v>
      </c>
      <c r="BD11" s="54">
        <v>5</v>
      </c>
      <c r="BE11" s="64">
        <f t="shared" si="31"/>
        <v>200</v>
      </c>
      <c r="BF11" s="54">
        <f t="shared" si="32"/>
        <v>16</v>
      </c>
      <c r="BG11" s="54">
        <v>0</v>
      </c>
      <c r="BH11" s="54">
        <v>54</v>
      </c>
      <c r="BI11" s="53">
        <f t="shared" si="73"/>
        <v>0</v>
      </c>
      <c r="BJ11" s="54">
        <f t="shared" si="33"/>
        <v>7</v>
      </c>
      <c r="BK11" s="54">
        <v>1</v>
      </c>
      <c r="BL11" s="54">
        <v>1</v>
      </c>
      <c r="BM11" s="53">
        <f t="shared" si="34"/>
        <v>100</v>
      </c>
      <c r="BN11" s="54">
        <f t="shared" si="74"/>
        <v>1</v>
      </c>
      <c r="BO11" s="59">
        <f t="shared" si="36"/>
        <v>8.5</v>
      </c>
      <c r="BP11" s="94">
        <f t="shared" si="2"/>
        <v>12</v>
      </c>
      <c r="BQ11" s="60"/>
      <c r="BR11" s="60"/>
      <c r="BS11" s="13">
        <v>110.56</v>
      </c>
      <c r="BT11" s="50">
        <f t="shared" si="75"/>
        <v>2</v>
      </c>
      <c r="BU11" s="13">
        <v>0</v>
      </c>
      <c r="BV11" s="50">
        <f t="shared" si="76"/>
        <v>1</v>
      </c>
      <c r="BW11" s="56"/>
      <c r="BX11" s="56"/>
      <c r="BY11" s="61">
        <v>1.7000000000000001E-4</v>
      </c>
      <c r="BZ11" s="54">
        <f t="shared" si="77"/>
        <v>8</v>
      </c>
      <c r="CA11" s="61">
        <v>0</v>
      </c>
      <c r="CB11" s="54">
        <f t="shared" si="78"/>
        <v>1</v>
      </c>
      <c r="CC11" s="13">
        <v>34.29</v>
      </c>
      <c r="CD11" s="7">
        <f t="shared" si="41"/>
        <v>16</v>
      </c>
      <c r="CE11" s="59">
        <f t="shared" si="42"/>
        <v>5.6</v>
      </c>
      <c r="CF11" s="94">
        <f t="shared" si="43"/>
        <v>4</v>
      </c>
      <c r="CG11" s="55">
        <v>0.55269999999999997</v>
      </c>
      <c r="CH11" s="53">
        <f t="shared" si="3"/>
        <v>3.5704134366925058E-2</v>
      </c>
      <c r="CI11" s="54">
        <f t="shared" si="79"/>
        <v>7</v>
      </c>
      <c r="CJ11" s="54">
        <v>14</v>
      </c>
      <c r="CK11" s="54">
        <v>14</v>
      </c>
      <c r="CL11" s="53">
        <f t="shared" si="45"/>
        <v>100</v>
      </c>
      <c r="CM11" s="7">
        <f t="shared" si="46"/>
        <v>1</v>
      </c>
      <c r="CN11" s="59">
        <f t="shared" si="47"/>
        <v>4</v>
      </c>
      <c r="CO11" s="94">
        <f t="shared" si="48"/>
        <v>4</v>
      </c>
      <c r="CP11" s="62">
        <v>58</v>
      </c>
      <c r="CQ11" s="63">
        <v>0.98305084745762716</v>
      </c>
      <c r="CR11" s="94">
        <f t="shared" si="49"/>
        <v>7</v>
      </c>
      <c r="CS11" s="64">
        <v>43.5</v>
      </c>
      <c r="CT11" s="54">
        <f t="shared" si="50"/>
        <v>16</v>
      </c>
      <c r="CU11" s="54">
        <v>26</v>
      </c>
      <c r="CV11" s="53">
        <f t="shared" si="80"/>
        <v>100</v>
      </c>
      <c r="CW11" s="54">
        <f t="shared" si="81"/>
        <v>1</v>
      </c>
      <c r="CX11" s="54">
        <v>1</v>
      </c>
      <c r="CY11" s="54">
        <f t="shared" si="82"/>
        <v>1</v>
      </c>
      <c r="CZ11" s="54">
        <v>1</v>
      </c>
      <c r="DA11" s="54">
        <f t="shared" si="83"/>
        <v>1</v>
      </c>
      <c r="DB11" s="54">
        <v>0</v>
      </c>
      <c r="DC11" s="7">
        <f t="shared" si="84"/>
        <v>12</v>
      </c>
      <c r="DD11" s="54">
        <v>2</v>
      </c>
      <c r="DE11" s="54">
        <v>13</v>
      </c>
      <c r="DF11" s="53">
        <f t="shared" si="55"/>
        <v>15.384615384615385</v>
      </c>
      <c r="DG11" s="54">
        <f t="shared" si="56"/>
        <v>12</v>
      </c>
      <c r="DH11" s="53">
        <v>22.595222724338281</v>
      </c>
      <c r="DI11" s="53">
        <v>36.175710594315241</v>
      </c>
      <c r="DJ11" s="53">
        <f t="shared" si="57"/>
        <v>160.10335917312662</v>
      </c>
      <c r="DK11" s="7">
        <f t="shared" si="58"/>
        <v>1</v>
      </c>
      <c r="DL11" s="54">
        <v>0</v>
      </c>
      <c r="DM11" s="53">
        <f t="shared" si="59"/>
        <v>0</v>
      </c>
      <c r="DN11" s="7">
        <f t="shared" si="60"/>
        <v>14</v>
      </c>
      <c r="DO11" s="59">
        <f t="shared" si="4"/>
        <v>7.2222222222222223</v>
      </c>
      <c r="DP11" s="94">
        <f t="shared" si="61"/>
        <v>10</v>
      </c>
      <c r="DQ11" s="39">
        <v>5</v>
      </c>
      <c r="DR11" s="39">
        <v>5</v>
      </c>
      <c r="DS11" s="13">
        <f t="shared" si="62"/>
        <v>100</v>
      </c>
      <c r="DT11" s="50">
        <f t="shared" si="85"/>
        <v>1</v>
      </c>
      <c r="DU11" s="65">
        <v>23.886378308586185</v>
      </c>
      <c r="DV11" s="13">
        <v>21.31782945736434</v>
      </c>
      <c r="DW11" s="66">
        <f t="shared" si="86"/>
        <v>89.246804944479365</v>
      </c>
      <c r="DX11" s="54">
        <f t="shared" si="87"/>
        <v>11</v>
      </c>
      <c r="DY11" s="46">
        <v>9</v>
      </c>
      <c r="DZ11" s="46">
        <v>9</v>
      </c>
      <c r="EA11" s="53">
        <f t="shared" si="65"/>
        <v>100</v>
      </c>
      <c r="EB11" s="54">
        <v>1</v>
      </c>
      <c r="EC11" s="54">
        <v>6</v>
      </c>
      <c r="ED11" s="54">
        <f t="shared" si="88"/>
        <v>5</v>
      </c>
      <c r="EE11" s="54">
        <v>1</v>
      </c>
      <c r="EF11" s="53">
        <f t="shared" si="5"/>
        <v>0.64599483204134367</v>
      </c>
      <c r="EG11" s="54">
        <f t="shared" si="67"/>
        <v>16</v>
      </c>
      <c r="EH11" s="59">
        <f t="shared" si="68"/>
        <v>6.8</v>
      </c>
      <c r="EI11" s="94">
        <f t="shared" si="69"/>
        <v>11</v>
      </c>
      <c r="EJ11" s="59">
        <f t="shared" si="6"/>
        <v>9.1666666666666661</v>
      </c>
      <c r="EK11" s="39">
        <f t="shared" si="70"/>
        <v>9</v>
      </c>
    </row>
    <row r="12" spans="1:141" s="5" customFormat="1" x14ac:dyDescent="0.2">
      <c r="A12" s="39">
        <v>5</v>
      </c>
      <c r="B12" s="48" t="s">
        <v>7</v>
      </c>
      <c r="C12" s="13">
        <v>77565.55</v>
      </c>
      <c r="D12" s="49">
        <v>86822.53</v>
      </c>
      <c r="E12" s="13">
        <f t="shared" si="7"/>
        <v>111.93439613333496</v>
      </c>
      <c r="F12" s="50">
        <f t="shared" si="0"/>
        <v>7</v>
      </c>
      <c r="G12" s="51">
        <v>81352.87</v>
      </c>
      <c r="H12" s="52">
        <v>86822.53</v>
      </c>
      <c r="I12" s="53">
        <f t="shared" si="8"/>
        <v>106.72337681510191</v>
      </c>
      <c r="J12" s="53">
        <f>ABS(I12-J6)</f>
        <v>6.7233768151019149</v>
      </c>
      <c r="K12" s="54">
        <f t="shared" si="9"/>
        <v>14</v>
      </c>
      <c r="L12" s="55">
        <v>6718.34</v>
      </c>
      <c r="M12" s="56">
        <v>12639</v>
      </c>
      <c r="N12" s="57">
        <f t="shared" ref="N12:N16" si="89">L12/M12</f>
        <v>0.53155629401060212</v>
      </c>
      <c r="O12" s="54">
        <f t="shared" si="10"/>
        <v>13</v>
      </c>
      <c r="P12" s="55">
        <v>98379.5</v>
      </c>
      <c r="Q12" s="55">
        <v>98117.6</v>
      </c>
      <c r="R12" s="53">
        <f t="shared" si="11"/>
        <v>99.73378600216509</v>
      </c>
      <c r="S12" s="54">
        <f t="shared" si="12"/>
        <v>6</v>
      </c>
      <c r="T12" s="53">
        <v>0</v>
      </c>
      <c r="U12" s="56">
        <v>12639</v>
      </c>
      <c r="V12" s="57">
        <f t="shared" si="13"/>
        <v>0</v>
      </c>
      <c r="W12" s="54">
        <f t="shared" si="72"/>
        <v>1</v>
      </c>
      <c r="X12" s="13">
        <v>92053951.879999995</v>
      </c>
      <c r="Y12" s="13">
        <v>7802012.4900000002</v>
      </c>
      <c r="Z12" s="13">
        <f t="shared" si="15"/>
        <v>8.475478054620158</v>
      </c>
      <c r="AA12" s="50">
        <f t="shared" si="16"/>
        <v>1</v>
      </c>
      <c r="AB12" s="13">
        <v>98117.6</v>
      </c>
      <c r="AC12" s="13">
        <v>6726.6</v>
      </c>
      <c r="AD12" s="13">
        <f t="shared" si="17"/>
        <v>6.8556507700962932</v>
      </c>
      <c r="AE12" s="50">
        <f t="shared" si="18"/>
        <v>16</v>
      </c>
      <c r="AF12" s="58">
        <v>0</v>
      </c>
      <c r="AG12" s="13">
        <v>98379.5</v>
      </c>
      <c r="AH12" s="127">
        <f t="shared" si="19"/>
        <v>0</v>
      </c>
      <c r="AI12" s="39">
        <f t="shared" si="1"/>
        <v>1</v>
      </c>
      <c r="AJ12" s="39">
        <v>39.81</v>
      </c>
      <c r="AK12" s="39">
        <v>86822.53</v>
      </c>
      <c r="AL12" s="39">
        <f t="shared" si="20"/>
        <v>4.5852153813071332E-2</v>
      </c>
      <c r="AM12" s="39">
        <f t="shared" si="21"/>
        <v>17</v>
      </c>
      <c r="AN12" s="59">
        <f t="shared" si="22"/>
        <v>8.4444444444444446</v>
      </c>
      <c r="AO12" s="94">
        <f t="shared" si="23"/>
        <v>11</v>
      </c>
      <c r="AP12" s="56">
        <v>11729</v>
      </c>
      <c r="AQ12" s="56">
        <v>12639</v>
      </c>
      <c r="AR12" s="53">
        <f t="shared" si="24"/>
        <v>107.75854719072385</v>
      </c>
      <c r="AS12" s="54">
        <f t="shared" si="25"/>
        <v>2</v>
      </c>
      <c r="AT12" s="39">
        <v>21</v>
      </c>
      <c r="AU12" s="13">
        <f t="shared" si="26"/>
        <v>0.7</v>
      </c>
      <c r="AV12" s="50">
        <f t="shared" si="27"/>
        <v>8</v>
      </c>
      <c r="AW12" s="13">
        <v>8081.16</v>
      </c>
      <c r="AX12" s="39">
        <v>23.6</v>
      </c>
      <c r="AY12" s="13">
        <f t="shared" si="28"/>
        <v>28535.169491525423</v>
      </c>
      <c r="AZ12" s="86">
        <f t="shared" si="29"/>
        <v>112.3586694683339</v>
      </c>
      <c r="BA12" s="64">
        <f>ABS(AZ12-BA6)</f>
        <v>12.3586694683339</v>
      </c>
      <c r="BB12" s="94">
        <f t="shared" si="30"/>
        <v>16</v>
      </c>
      <c r="BC12" s="54">
        <v>7</v>
      </c>
      <c r="BD12" s="54">
        <v>3</v>
      </c>
      <c r="BE12" s="64">
        <f t="shared" si="31"/>
        <v>233.33333333333334</v>
      </c>
      <c r="BF12" s="54">
        <f t="shared" si="32"/>
        <v>17</v>
      </c>
      <c r="BG12" s="54">
        <v>0</v>
      </c>
      <c r="BH12" s="54">
        <v>360</v>
      </c>
      <c r="BI12" s="53">
        <f>BG12/BH12*100</f>
        <v>0</v>
      </c>
      <c r="BJ12" s="54">
        <f t="shared" si="33"/>
        <v>7</v>
      </c>
      <c r="BK12" s="54">
        <v>3</v>
      </c>
      <c r="BL12" s="54">
        <v>5</v>
      </c>
      <c r="BM12" s="53">
        <f t="shared" si="34"/>
        <v>60</v>
      </c>
      <c r="BN12" s="54">
        <f t="shared" si="74"/>
        <v>17</v>
      </c>
      <c r="BO12" s="59">
        <f t="shared" si="36"/>
        <v>11.166666666666666</v>
      </c>
      <c r="BP12" s="94">
        <f t="shared" si="2"/>
        <v>16</v>
      </c>
      <c r="BQ12" s="60"/>
      <c r="BR12" s="60"/>
      <c r="BS12" s="13">
        <v>91.03</v>
      </c>
      <c r="BT12" s="50">
        <f t="shared" si="75"/>
        <v>13</v>
      </c>
      <c r="BU12" s="13">
        <v>0</v>
      </c>
      <c r="BV12" s="50">
        <f t="shared" si="76"/>
        <v>1</v>
      </c>
      <c r="BW12" s="56"/>
      <c r="BX12" s="56"/>
      <c r="BY12" s="61">
        <v>0</v>
      </c>
      <c r="BZ12" s="54">
        <f t="shared" si="77"/>
        <v>1</v>
      </c>
      <c r="CA12" s="61">
        <v>0</v>
      </c>
      <c r="CB12" s="54">
        <f t="shared" si="78"/>
        <v>1</v>
      </c>
      <c r="CC12" s="13">
        <v>69.88</v>
      </c>
      <c r="CD12" s="7">
        <f t="shared" si="41"/>
        <v>8</v>
      </c>
      <c r="CE12" s="59">
        <f t="shared" si="42"/>
        <v>4.8</v>
      </c>
      <c r="CF12" s="94">
        <f t="shared" si="43"/>
        <v>3</v>
      </c>
      <c r="CG12" s="55">
        <v>1.2906</v>
      </c>
      <c r="CH12" s="53">
        <f t="shared" si="3"/>
        <v>1.0211250890102065E-2</v>
      </c>
      <c r="CI12" s="54">
        <f t="shared" si="79"/>
        <v>15</v>
      </c>
      <c r="CJ12" s="54">
        <v>96</v>
      </c>
      <c r="CK12" s="54">
        <v>61</v>
      </c>
      <c r="CL12" s="53">
        <f t="shared" si="45"/>
        <v>63.541666666666664</v>
      </c>
      <c r="CM12" s="7">
        <f t="shared" si="46"/>
        <v>17</v>
      </c>
      <c r="CN12" s="59">
        <f t="shared" si="47"/>
        <v>16</v>
      </c>
      <c r="CO12" s="94">
        <f t="shared" si="48"/>
        <v>17</v>
      </c>
      <c r="CP12" s="62">
        <v>58</v>
      </c>
      <c r="CQ12" s="63">
        <v>0.95081967213114749</v>
      </c>
      <c r="CR12" s="94">
        <f t="shared" si="49"/>
        <v>13</v>
      </c>
      <c r="CS12" s="64">
        <v>55</v>
      </c>
      <c r="CT12" s="54">
        <f t="shared" si="50"/>
        <v>5</v>
      </c>
      <c r="CU12" s="54">
        <v>26</v>
      </c>
      <c r="CV12" s="53">
        <f t="shared" si="80"/>
        <v>100</v>
      </c>
      <c r="CW12" s="54">
        <f t="shared" si="81"/>
        <v>1</v>
      </c>
      <c r="CX12" s="54">
        <v>1</v>
      </c>
      <c r="CY12" s="54">
        <f t="shared" si="82"/>
        <v>1</v>
      </c>
      <c r="CZ12" s="54">
        <v>1</v>
      </c>
      <c r="DA12" s="54">
        <f t="shared" si="83"/>
        <v>1</v>
      </c>
      <c r="DB12" s="54">
        <v>1</v>
      </c>
      <c r="DC12" s="7">
        <f t="shared" si="84"/>
        <v>7</v>
      </c>
      <c r="DD12" s="54">
        <v>4</v>
      </c>
      <c r="DE12" s="54">
        <v>15</v>
      </c>
      <c r="DF12" s="53">
        <f t="shared" si="55"/>
        <v>26.666666666666668</v>
      </c>
      <c r="DG12" s="54">
        <f t="shared" si="56"/>
        <v>14</v>
      </c>
      <c r="DH12" s="53">
        <v>40.071617358683611</v>
      </c>
      <c r="DI12" s="53">
        <v>47.392989951736688</v>
      </c>
      <c r="DJ12" s="53">
        <f t="shared" si="57"/>
        <v>118.27071896679141</v>
      </c>
      <c r="DK12" s="7">
        <f t="shared" si="58"/>
        <v>17</v>
      </c>
      <c r="DL12" s="54">
        <v>22</v>
      </c>
      <c r="DM12" s="53">
        <f t="shared" si="59"/>
        <v>1.7406440382941688</v>
      </c>
      <c r="DN12" s="7">
        <f t="shared" si="60"/>
        <v>6</v>
      </c>
      <c r="DO12" s="59">
        <f t="shared" si="4"/>
        <v>7.2222222222222223</v>
      </c>
      <c r="DP12" s="94">
        <f t="shared" si="61"/>
        <v>10</v>
      </c>
      <c r="DQ12" s="39">
        <v>74</v>
      </c>
      <c r="DR12" s="39">
        <v>74</v>
      </c>
      <c r="DS12" s="13">
        <f t="shared" si="62"/>
        <v>100</v>
      </c>
      <c r="DT12" s="50">
        <f t="shared" si="85"/>
        <v>1</v>
      </c>
      <c r="DU12" s="65">
        <v>14.835024298746696</v>
      </c>
      <c r="DV12" s="13">
        <v>11.472426616029749</v>
      </c>
      <c r="DW12" s="66">
        <f t="shared" si="86"/>
        <v>77.333386080122366</v>
      </c>
      <c r="DX12" s="54">
        <f t="shared" si="87"/>
        <v>5</v>
      </c>
      <c r="DY12" s="46">
        <v>49</v>
      </c>
      <c r="DZ12" s="54">
        <v>49</v>
      </c>
      <c r="EA12" s="53">
        <f t="shared" si="65"/>
        <v>100</v>
      </c>
      <c r="EB12" s="54">
        <v>1</v>
      </c>
      <c r="EC12" s="54">
        <v>2</v>
      </c>
      <c r="ED12" s="54">
        <f t="shared" si="88"/>
        <v>1</v>
      </c>
      <c r="EE12" s="54">
        <v>0</v>
      </c>
      <c r="EF12" s="53">
        <f t="shared" si="5"/>
        <v>0</v>
      </c>
      <c r="EG12" s="54">
        <f t="shared" si="67"/>
        <v>1</v>
      </c>
      <c r="EH12" s="59">
        <f t="shared" si="68"/>
        <v>1.8</v>
      </c>
      <c r="EI12" s="94">
        <f t="shared" si="69"/>
        <v>1</v>
      </c>
      <c r="EJ12" s="59">
        <f t="shared" si="6"/>
        <v>9.6666666666666661</v>
      </c>
      <c r="EK12" s="39">
        <f t="shared" si="70"/>
        <v>11</v>
      </c>
    </row>
    <row r="13" spans="1:141" s="5" customFormat="1" x14ac:dyDescent="0.2">
      <c r="A13" s="39">
        <v>6</v>
      </c>
      <c r="B13" s="48" t="s">
        <v>8</v>
      </c>
      <c r="C13" s="13">
        <v>23909.119999999999</v>
      </c>
      <c r="D13" s="49">
        <v>24686.799999999999</v>
      </c>
      <c r="E13" s="13">
        <f t="shared" si="7"/>
        <v>103.25265003479845</v>
      </c>
      <c r="F13" s="50">
        <f t="shared" si="0"/>
        <v>13</v>
      </c>
      <c r="G13" s="51">
        <v>22514.42</v>
      </c>
      <c r="H13" s="52">
        <v>24686.799999999999</v>
      </c>
      <c r="I13" s="53">
        <f t="shared" si="8"/>
        <v>109.64883838890809</v>
      </c>
      <c r="J13" s="53">
        <f>ABS(I13-J6)</f>
        <v>9.6488383889080893</v>
      </c>
      <c r="K13" s="54">
        <f t="shared" si="9"/>
        <v>16</v>
      </c>
      <c r="L13" s="55">
        <v>3216.4</v>
      </c>
      <c r="M13" s="56">
        <v>8738</v>
      </c>
      <c r="N13" s="57">
        <f t="shared" si="89"/>
        <v>0.36809338521400781</v>
      </c>
      <c r="O13" s="54">
        <f t="shared" si="10"/>
        <v>17</v>
      </c>
      <c r="P13" s="55">
        <v>47624.5</v>
      </c>
      <c r="Q13" s="55">
        <v>47219.6</v>
      </c>
      <c r="R13" s="53">
        <f t="shared" si="11"/>
        <v>99.149807347058754</v>
      </c>
      <c r="S13" s="54">
        <f t="shared" si="12"/>
        <v>9</v>
      </c>
      <c r="T13" s="53">
        <v>0</v>
      </c>
      <c r="U13" s="56">
        <v>8738</v>
      </c>
      <c r="V13" s="57">
        <f t="shared" si="13"/>
        <v>0</v>
      </c>
      <c r="W13" s="54">
        <f t="shared" si="72"/>
        <v>1</v>
      </c>
      <c r="X13" s="13">
        <v>43312308.619999997</v>
      </c>
      <c r="Y13" s="13">
        <v>6663459.2300000004</v>
      </c>
      <c r="Z13" s="13">
        <f t="shared" si="15"/>
        <v>15.384678033354854</v>
      </c>
      <c r="AA13" s="50">
        <f t="shared" si="16"/>
        <v>6</v>
      </c>
      <c r="AB13" s="13">
        <v>47219.6</v>
      </c>
      <c r="AC13" s="13">
        <v>3401.4</v>
      </c>
      <c r="AD13" s="13">
        <f t="shared" si="17"/>
        <v>7.2033647044871199</v>
      </c>
      <c r="AE13" s="50">
        <f t="shared" si="18"/>
        <v>15</v>
      </c>
      <c r="AF13" s="58">
        <v>0</v>
      </c>
      <c r="AG13" s="13">
        <v>47624.5</v>
      </c>
      <c r="AH13" s="127">
        <f t="shared" si="19"/>
        <v>0</v>
      </c>
      <c r="AI13" s="39">
        <f t="shared" si="1"/>
        <v>1</v>
      </c>
      <c r="AJ13" s="39">
        <v>4.84</v>
      </c>
      <c r="AK13" s="39">
        <v>24686.799999999999</v>
      </c>
      <c r="AL13" s="39">
        <f t="shared" si="20"/>
        <v>1.9605619197303824E-2</v>
      </c>
      <c r="AM13" s="39">
        <f t="shared" si="21"/>
        <v>16</v>
      </c>
      <c r="AN13" s="59">
        <f t="shared" si="22"/>
        <v>10.444444444444445</v>
      </c>
      <c r="AO13" s="94">
        <f t="shared" si="23"/>
        <v>17</v>
      </c>
      <c r="AP13" s="56">
        <v>8784</v>
      </c>
      <c r="AQ13" s="56">
        <v>8738</v>
      </c>
      <c r="AR13" s="53">
        <f t="shared" si="24"/>
        <v>99.47632058287796</v>
      </c>
      <c r="AS13" s="54">
        <f t="shared" si="25"/>
        <v>13</v>
      </c>
      <c r="AT13" s="39">
        <v>23</v>
      </c>
      <c r="AU13" s="13">
        <f t="shared" si="26"/>
        <v>0.76666666666666672</v>
      </c>
      <c r="AV13" s="50">
        <f t="shared" si="27"/>
        <v>6</v>
      </c>
      <c r="AW13" s="13">
        <v>3320.6</v>
      </c>
      <c r="AX13" s="39">
        <v>11.55</v>
      </c>
      <c r="AY13" s="13">
        <f t="shared" si="28"/>
        <v>23958.152958152954</v>
      </c>
      <c r="AZ13" s="86">
        <f t="shared" si="29"/>
        <v>94.336435958312975</v>
      </c>
      <c r="BA13" s="64">
        <f>ABS(AZ13-BA6)</f>
        <v>5.6635640416870245</v>
      </c>
      <c r="BB13" s="94">
        <f t="shared" si="30"/>
        <v>11</v>
      </c>
      <c r="BC13" s="54">
        <v>16</v>
      </c>
      <c r="BD13" s="54">
        <v>23</v>
      </c>
      <c r="BE13" s="64">
        <f t="shared" si="31"/>
        <v>69.565217391304344</v>
      </c>
      <c r="BF13" s="54">
        <f t="shared" si="32"/>
        <v>7</v>
      </c>
      <c r="BG13" s="54">
        <v>0</v>
      </c>
      <c r="BH13" s="54">
        <v>399</v>
      </c>
      <c r="BI13" s="53">
        <f t="shared" ref="BI13:BI25" si="90">BG13/BH13*100</f>
        <v>0</v>
      </c>
      <c r="BJ13" s="54">
        <f t="shared" si="33"/>
        <v>7</v>
      </c>
      <c r="BK13" s="54">
        <v>3</v>
      </c>
      <c r="BL13" s="54">
        <v>3</v>
      </c>
      <c r="BM13" s="53">
        <f t="shared" si="34"/>
        <v>100</v>
      </c>
      <c r="BN13" s="54">
        <f t="shared" si="74"/>
        <v>1</v>
      </c>
      <c r="BO13" s="59">
        <f t="shared" si="36"/>
        <v>7.5</v>
      </c>
      <c r="BP13" s="94">
        <f t="shared" si="2"/>
        <v>7</v>
      </c>
      <c r="BQ13" s="60"/>
      <c r="BR13" s="60"/>
      <c r="BS13" s="13">
        <v>93.8</v>
      </c>
      <c r="BT13" s="50">
        <f t="shared" si="75"/>
        <v>11</v>
      </c>
      <c r="BU13" s="13">
        <v>0</v>
      </c>
      <c r="BV13" s="50">
        <f t="shared" si="76"/>
        <v>1</v>
      </c>
      <c r="BW13" s="56"/>
      <c r="BX13" s="56"/>
      <c r="BY13" s="61">
        <v>1.77E-2</v>
      </c>
      <c r="BZ13" s="54">
        <f t="shared" si="77"/>
        <v>13</v>
      </c>
      <c r="CA13" s="61">
        <v>0.124</v>
      </c>
      <c r="CB13" s="54">
        <f t="shared" si="78"/>
        <v>4</v>
      </c>
      <c r="CC13" s="13">
        <v>68.790000000000006</v>
      </c>
      <c r="CD13" s="7">
        <f t="shared" si="41"/>
        <v>9</v>
      </c>
      <c r="CE13" s="59">
        <f t="shared" si="42"/>
        <v>7.6</v>
      </c>
      <c r="CF13" s="94">
        <f t="shared" si="43"/>
        <v>8</v>
      </c>
      <c r="CG13" s="55">
        <v>0</v>
      </c>
      <c r="CH13" s="53">
        <f t="shared" si="3"/>
        <v>0</v>
      </c>
      <c r="CI13" s="54">
        <f t="shared" si="79"/>
        <v>17</v>
      </c>
      <c r="CJ13" s="54">
        <v>56</v>
      </c>
      <c r="CK13" s="54">
        <v>49</v>
      </c>
      <c r="CL13" s="53">
        <f t="shared" si="45"/>
        <v>87.5</v>
      </c>
      <c r="CM13" s="7">
        <f t="shared" si="46"/>
        <v>9</v>
      </c>
      <c r="CN13" s="59">
        <f t="shared" si="47"/>
        <v>13</v>
      </c>
      <c r="CO13" s="94">
        <f t="shared" si="48"/>
        <v>13</v>
      </c>
      <c r="CP13" s="62">
        <v>52</v>
      </c>
      <c r="CQ13" s="63">
        <v>0.88135593220338981</v>
      </c>
      <c r="CR13" s="94">
        <f t="shared" si="49"/>
        <v>17</v>
      </c>
      <c r="CS13" s="64">
        <v>50.9</v>
      </c>
      <c r="CT13" s="54">
        <f t="shared" si="50"/>
        <v>11</v>
      </c>
      <c r="CU13" s="54">
        <v>26</v>
      </c>
      <c r="CV13" s="53">
        <f t="shared" si="80"/>
        <v>100</v>
      </c>
      <c r="CW13" s="54">
        <f t="shared" si="81"/>
        <v>1</v>
      </c>
      <c r="CX13" s="54">
        <v>1</v>
      </c>
      <c r="CY13" s="54">
        <f t="shared" si="82"/>
        <v>1</v>
      </c>
      <c r="CZ13" s="54">
        <v>1</v>
      </c>
      <c r="DA13" s="54">
        <f t="shared" si="83"/>
        <v>1</v>
      </c>
      <c r="DB13" s="54">
        <v>3</v>
      </c>
      <c r="DC13" s="7">
        <f t="shared" si="84"/>
        <v>6</v>
      </c>
      <c r="DD13" s="54">
        <v>6</v>
      </c>
      <c r="DE13" s="54">
        <v>16</v>
      </c>
      <c r="DF13" s="53">
        <f t="shared" si="55"/>
        <v>37.5</v>
      </c>
      <c r="DG13" s="54">
        <f t="shared" si="56"/>
        <v>15</v>
      </c>
      <c r="DH13" s="53">
        <v>14.002732240437158</v>
      </c>
      <c r="DI13" s="53">
        <v>20.599679560540171</v>
      </c>
      <c r="DJ13" s="53">
        <f t="shared" si="57"/>
        <v>147.11185793478444</v>
      </c>
      <c r="DK13" s="7">
        <f t="shared" si="58"/>
        <v>3</v>
      </c>
      <c r="DL13" s="54">
        <v>6</v>
      </c>
      <c r="DM13" s="53">
        <f t="shared" si="59"/>
        <v>0.68665598535133898</v>
      </c>
      <c r="DN13" s="7">
        <f t="shared" si="60"/>
        <v>11</v>
      </c>
      <c r="DO13" s="59">
        <f t="shared" si="4"/>
        <v>7.333333333333333</v>
      </c>
      <c r="DP13" s="94">
        <f t="shared" si="61"/>
        <v>13</v>
      </c>
      <c r="DQ13" s="39">
        <v>38</v>
      </c>
      <c r="DR13" s="39">
        <v>38</v>
      </c>
      <c r="DS13" s="13">
        <f t="shared" si="62"/>
        <v>100</v>
      </c>
      <c r="DT13" s="50">
        <f t="shared" si="85"/>
        <v>1</v>
      </c>
      <c r="DU13" s="65">
        <v>13.31967213114754</v>
      </c>
      <c r="DV13" s="13">
        <v>9.3842984664682998</v>
      </c>
      <c r="DW13" s="66">
        <f t="shared" si="86"/>
        <v>70.454425409792776</v>
      </c>
      <c r="DX13" s="54">
        <f t="shared" si="87"/>
        <v>4</v>
      </c>
      <c r="DY13" s="46">
        <v>38</v>
      </c>
      <c r="DZ13" s="46">
        <v>38</v>
      </c>
      <c r="EA13" s="53">
        <f t="shared" si="65"/>
        <v>100</v>
      </c>
      <c r="EB13" s="54">
        <v>1</v>
      </c>
      <c r="EC13" s="54">
        <v>20</v>
      </c>
      <c r="ED13" s="54">
        <f t="shared" si="88"/>
        <v>16</v>
      </c>
      <c r="EE13" s="54">
        <v>5</v>
      </c>
      <c r="EF13" s="53">
        <f t="shared" si="5"/>
        <v>0.57221332112611589</v>
      </c>
      <c r="EG13" s="54">
        <f t="shared" si="67"/>
        <v>15</v>
      </c>
      <c r="EH13" s="59">
        <f t="shared" si="68"/>
        <v>7.4</v>
      </c>
      <c r="EI13" s="94">
        <f t="shared" si="69"/>
        <v>12</v>
      </c>
      <c r="EJ13" s="59">
        <f t="shared" si="6"/>
        <v>11.666666666666666</v>
      </c>
      <c r="EK13" s="39">
        <f t="shared" si="70"/>
        <v>16</v>
      </c>
    </row>
    <row r="14" spans="1:141" s="5" customFormat="1" x14ac:dyDescent="0.2">
      <c r="A14" s="39">
        <v>7</v>
      </c>
      <c r="B14" s="48" t="s">
        <v>9</v>
      </c>
      <c r="C14" s="13">
        <v>60338.27</v>
      </c>
      <c r="D14" s="49">
        <v>72066.63</v>
      </c>
      <c r="E14" s="13">
        <f t="shared" si="7"/>
        <v>119.43768026494629</v>
      </c>
      <c r="F14" s="50">
        <f t="shared" si="0"/>
        <v>2</v>
      </c>
      <c r="G14" s="51">
        <v>73596.800000000003</v>
      </c>
      <c r="H14" s="52">
        <v>72066.63</v>
      </c>
      <c r="I14" s="53">
        <f t="shared" si="8"/>
        <v>97.920874277142488</v>
      </c>
      <c r="J14" s="53">
        <f>ABS(I14-J6)</f>
        <v>2.079125722857512</v>
      </c>
      <c r="K14" s="54">
        <f t="shared" si="9"/>
        <v>6</v>
      </c>
      <c r="L14" s="55">
        <v>15386.698</v>
      </c>
      <c r="M14" s="56">
        <v>12605</v>
      </c>
      <c r="N14" s="57">
        <f t="shared" si="89"/>
        <v>1.2206821102737009</v>
      </c>
      <c r="O14" s="54">
        <f t="shared" si="10"/>
        <v>8</v>
      </c>
      <c r="P14" s="55">
        <v>88004.5</v>
      </c>
      <c r="Q14" s="55">
        <v>87806.1</v>
      </c>
      <c r="R14" s="53">
        <f t="shared" si="11"/>
        <v>99.774556982881563</v>
      </c>
      <c r="S14" s="54">
        <f t="shared" si="12"/>
        <v>3</v>
      </c>
      <c r="T14" s="53">
        <v>0</v>
      </c>
      <c r="U14" s="56">
        <v>12605</v>
      </c>
      <c r="V14" s="57">
        <f t="shared" si="13"/>
        <v>0</v>
      </c>
      <c r="W14" s="54">
        <f t="shared" si="72"/>
        <v>1</v>
      </c>
      <c r="X14" s="13">
        <v>76244374.549999997</v>
      </c>
      <c r="Y14" s="13">
        <v>10266974</v>
      </c>
      <c r="Z14" s="13">
        <f t="shared" si="15"/>
        <v>13.465877398295218</v>
      </c>
      <c r="AA14" s="50">
        <f t="shared" si="16"/>
        <v>4</v>
      </c>
      <c r="AB14" s="13">
        <v>87806.1</v>
      </c>
      <c r="AC14" s="13">
        <v>30195.200000000001</v>
      </c>
      <c r="AD14" s="13">
        <f t="shared" si="17"/>
        <v>34.38849920449718</v>
      </c>
      <c r="AE14" s="50">
        <f t="shared" si="18"/>
        <v>1</v>
      </c>
      <c r="AF14" s="58">
        <v>0</v>
      </c>
      <c r="AG14" s="13">
        <v>88004.5</v>
      </c>
      <c r="AH14" s="127">
        <f t="shared" si="19"/>
        <v>0</v>
      </c>
      <c r="AI14" s="39">
        <f t="shared" si="1"/>
        <v>1</v>
      </c>
      <c r="AJ14" s="39">
        <v>0</v>
      </c>
      <c r="AK14" s="39">
        <v>72066.63</v>
      </c>
      <c r="AL14" s="39">
        <f t="shared" si="20"/>
        <v>0</v>
      </c>
      <c r="AM14" s="39">
        <f t="shared" si="21"/>
        <v>1</v>
      </c>
      <c r="AN14" s="59">
        <f t="shared" si="22"/>
        <v>3</v>
      </c>
      <c r="AO14" s="94">
        <f t="shared" si="23"/>
        <v>1</v>
      </c>
      <c r="AP14" s="56">
        <v>11999</v>
      </c>
      <c r="AQ14" s="56">
        <v>12605</v>
      </c>
      <c r="AR14" s="53">
        <f t="shared" si="24"/>
        <v>105.05042086840571</v>
      </c>
      <c r="AS14" s="54">
        <f t="shared" si="25"/>
        <v>3</v>
      </c>
      <c r="AT14" s="39">
        <v>25</v>
      </c>
      <c r="AU14" s="13">
        <f t="shared" si="26"/>
        <v>0.83333333333333337</v>
      </c>
      <c r="AV14" s="50">
        <f t="shared" si="27"/>
        <v>1</v>
      </c>
      <c r="AW14" s="13">
        <v>10155.4</v>
      </c>
      <c r="AX14" s="39">
        <v>31.6</v>
      </c>
      <c r="AY14" s="13">
        <f t="shared" si="28"/>
        <v>26781.118143459909</v>
      </c>
      <c r="AZ14" s="86">
        <f t="shared" si="29"/>
        <v>105.45200379367199</v>
      </c>
      <c r="BA14" s="64">
        <f>ABS(AZ14-BA6)</f>
        <v>5.4520037936719916</v>
      </c>
      <c r="BB14" s="94">
        <f t="shared" si="30"/>
        <v>10</v>
      </c>
      <c r="BC14" s="54">
        <v>24</v>
      </c>
      <c r="BD14" s="54">
        <v>14</v>
      </c>
      <c r="BE14" s="64">
        <f t="shared" si="31"/>
        <v>171.42857142857142</v>
      </c>
      <c r="BF14" s="54">
        <f t="shared" si="32"/>
        <v>15</v>
      </c>
      <c r="BG14" s="54">
        <v>44</v>
      </c>
      <c r="BH14" s="54">
        <v>350</v>
      </c>
      <c r="BI14" s="53">
        <f t="shared" si="90"/>
        <v>12.571428571428573</v>
      </c>
      <c r="BJ14" s="54">
        <f t="shared" si="33"/>
        <v>2</v>
      </c>
      <c r="BK14" s="54">
        <v>4</v>
      </c>
      <c r="BL14" s="54">
        <v>4</v>
      </c>
      <c r="BM14" s="53">
        <f t="shared" si="34"/>
        <v>100</v>
      </c>
      <c r="BN14" s="54">
        <f t="shared" si="74"/>
        <v>1</v>
      </c>
      <c r="BO14" s="59">
        <f t="shared" si="36"/>
        <v>5.333333333333333</v>
      </c>
      <c r="BP14" s="94">
        <f t="shared" si="2"/>
        <v>2</v>
      </c>
      <c r="BQ14" s="60"/>
      <c r="BR14" s="60"/>
      <c r="BS14" s="13">
        <v>94.23</v>
      </c>
      <c r="BT14" s="50">
        <f t="shared" si="75"/>
        <v>10</v>
      </c>
      <c r="BU14" s="13">
        <v>0</v>
      </c>
      <c r="BV14" s="50">
        <f t="shared" si="76"/>
        <v>1</v>
      </c>
      <c r="BW14" s="56"/>
      <c r="BX14" s="56"/>
      <c r="BY14" s="61">
        <v>2E-3</v>
      </c>
      <c r="BZ14" s="54">
        <f t="shared" si="77"/>
        <v>10</v>
      </c>
      <c r="CA14" s="61">
        <v>0.499</v>
      </c>
      <c r="CB14" s="54">
        <f t="shared" si="78"/>
        <v>10</v>
      </c>
      <c r="CC14" s="13">
        <v>65.75</v>
      </c>
      <c r="CD14" s="7">
        <f t="shared" si="41"/>
        <v>11</v>
      </c>
      <c r="CE14" s="59">
        <f t="shared" si="42"/>
        <v>8.4</v>
      </c>
      <c r="CF14" s="94">
        <f t="shared" si="43"/>
        <v>11</v>
      </c>
      <c r="CG14" s="55">
        <v>4.0510000000000002</v>
      </c>
      <c r="CH14" s="53">
        <f t="shared" si="3"/>
        <v>3.2138040460134867E-2</v>
      </c>
      <c r="CI14" s="54">
        <f t="shared" si="79"/>
        <v>9</v>
      </c>
      <c r="CJ14" s="54">
        <v>109</v>
      </c>
      <c r="CK14" s="54">
        <v>88</v>
      </c>
      <c r="CL14" s="53">
        <f t="shared" si="45"/>
        <v>80.733944954128447</v>
      </c>
      <c r="CM14" s="7">
        <f t="shared" si="46"/>
        <v>13</v>
      </c>
      <c r="CN14" s="59">
        <f t="shared" si="47"/>
        <v>11</v>
      </c>
      <c r="CO14" s="94">
        <f t="shared" si="48"/>
        <v>11</v>
      </c>
      <c r="CP14" s="62">
        <v>62</v>
      </c>
      <c r="CQ14" s="63">
        <v>1</v>
      </c>
      <c r="CR14" s="94">
        <f t="shared" si="49"/>
        <v>1</v>
      </c>
      <c r="CS14" s="64">
        <v>57.1</v>
      </c>
      <c r="CT14" s="54">
        <f t="shared" si="50"/>
        <v>4</v>
      </c>
      <c r="CU14" s="54">
        <v>26</v>
      </c>
      <c r="CV14" s="53">
        <f t="shared" si="80"/>
        <v>100</v>
      </c>
      <c r="CW14" s="54">
        <f t="shared" si="81"/>
        <v>1</v>
      </c>
      <c r="CX14" s="54">
        <v>1</v>
      </c>
      <c r="CY14" s="54">
        <f t="shared" si="82"/>
        <v>1</v>
      </c>
      <c r="CZ14" s="54">
        <v>1</v>
      </c>
      <c r="DA14" s="54">
        <f t="shared" si="83"/>
        <v>1</v>
      </c>
      <c r="DB14" s="54">
        <v>10</v>
      </c>
      <c r="DC14" s="7">
        <f t="shared" si="84"/>
        <v>1</v>
      </c>
      <c r="DD14" s="54">
        <v>1</v>
      </c>
      <c r="DE14" s="54">
        <v>15</v>
      </c>
      <c r="DF14" s="53">
        <f t="shared" si="55"/>
        <v>6.666666666666667</v>
      </c>
      <c r="DG14" s="54">
        <f t="shared" si="56"/>
        <v>4</v>
      </c>
      <c r="DH14" s="53">
        <v>36.419701641803485</v>
      </c>
      <c r="DI14" s="53">
        <v>45.934153113843713</v>
      </c>
      <c r="DJ14" s="53">
        <f t="shared" si="57"/>
        <v>126.12446297780566</v>
      </c>
      <c r="DK14" s="7">
        <f t="shared" si="58"/>
        <v>13</v>
      </c>
      <c r="DL14" s="54">
        <v>27</v>
      </c>
      <c r="DM14" s="53">
        <f t="shared" si="59"/>
        <v>2.1420071400237997</v>
      </c>
      <c r="DN14" s="7">
        <f t="shared" si="60"/>
        <v>3</v>
      </c>
      <c r="DO14" s="59">
        <f t="shared" si="4"/>
        <v>3.2222222222222223</v>
      </c>
      <c r="DP14" s="94">
        <f t="shared" si="61"/>
        <v>1</v>
      </c>
      <c r="DQ14" s="39">
        <v>55</v>
      </c>
      <c r="DR14" s="39">
        <v>55</v>
      </c>
      <c r="DS14" s="13">
        <f t="shared" si="62"/>
        <v>100</v>
      </c>
      <c r="DT14" s="50">
        <f t="shared" si="85"/>
        <v>1</v>
      </c>
      <c r="DU14" s="65">
        <v>19.41828485707142</v>
      </c>
      <c r="DV14" s="13">
        <v>16.660055533518445</v>
      </c>
      <c r="DW14" s="66">
        <f t="shared" si="86"/>
        <v>85.795710878406808</v>
      </c>
      <c r="DX14" s="54">
        <f t="shared" si="87"/>
        <v>9</v>
      </c>
      <c r="DY14" s="46">
        <v>68</v>
      </c>
      <c r="DZ14" s="46">
        <v>68</v>
      </c>
      <c r="EA14" s="53">
        <f t="shared" si="65"/>
        <v>100</v>
      </c>
      <c r="EB14" s="54">
        <v>1</v>
      </c>
      <c r="EC14" s="54">
        <v>22</v>
      </c>
      <c r="ED14" s="54">
        <f t="shared" si="88"/>
        <v>17</v>
      </c>
      <c r="EE14" s="54">
        <v>3</v>
      </c>
      <c r="EF14" s="53">
        <f t="shared" si="5"/>
        <v>0.23800079333597779</v>
      </c>
      <c r="EG14" s="54">
        <f t="shared" si="67"/>
        <v>12</v>
      </c>
      <c r="EH14" s="59">
        <f t="shared" si="68"/>
        <v>8</v>
      </c>
      <c r="EI14" s="94">
        <f t="shared" si="69"/>
        <v>14</v>
      </c>
      <c r="EJ14" s="59">
        <f t="shared" si="6"/>
        <v>6.666666666666667</v>
      </c>
      <c r="EK14" s="39">
        <f t="shared" si="70"/>
        <v>4</v>
      </c>
    </row>
    <row r="15" spans="1:141" s="5" customFormat="1" x14ac:dyDescent="0.2">
      <c r="A15" s="39">
        <v>8</v>
      </c>
      <c r="B15" s="48" t="s">
        <v>10</v>
      </c>
      <c r="C15" s="13">
        <v>28864.240000000002</v>
      </c>
      <c r="D15" s="49">
        <v>32018.17</v>
      </c>
      <c r="E15" s="13">
        <f t="shared" si="7"/>
        <v>110.92677305898231</v>
      </c>
      <c r="F15" s="50">
        <f t="shared" si="0"/>
        <v>9</v>
      </c>
      <c r="G15" s="51">
        <v>31000.81</v>
      </c>
      <c r="H15" s="52">
        <v>32018.17</v>
      </c>
      <c r="I15" s="53">
        <f t="shared" si="8"/>
        <v>103.28172070342676</v>
      </c>
      <c r="J15" s="53">
        <f>ABS(I15-J6)</f>
        <v>3.2817207034267568</v>
      </c>
      <c r="K15" s="54">
        <f t="shared" si="9"/>
        <v>9</v>
      </c>
      <c r="L15" s="55">
        <v>8376.67</v>
      </c>
      <c r="M15" s="56">
        <v>10253</v>
      </c>
      <c r="N15" s="57">
        <f t="shared" si="89"/>
        <v>0.8169969764946845</v>
      </c>
      <c r="O15" s="54">
        <f t="shared" si="10"/>
        <v>10</v>
      </c>
      <c r="P15" s="55">
        <v>55651.3</v>
      </c>
      <c r="Q15" s="55">
        <v>55076</v>
      </c>
      <c r="R15" s="53">
        <f t="shared" si="11"/>
        <v>98.966241579262288</v>
      </c>
      <c r="S15" s="54">
        <f t="shared" si="12"/>
        <v>10</v>
      </c>
      <c r="T15" s="53">
        <v>0</v>
      </c>
      <c r="U15" s="56">
        <v>10253</v>
      </c>
      <c r="V15" s="57">
        <f t="shared" si="13"/>
        <v>0</v>
      </c>
      <c r="W15" s="54">
        <f t="shared" si="72"/>
        <v>1</v>
      </c>
      <c r="X15" s="13">
        <v>45957305.770000003</v>
      </c>
      <c r="Y15" s="13">
        <v>9552226.1300000008</v>
      </c>
      <c r="Z15" s="13">
        <f t="shared" si="15"/>
        <v>20.785000273526695</v>
      </c>
      <c r="AA15" s="50">
        <f t="shared" si="16"/>
        <v>11</v>
      </c>
      <c r="AB15" s="13">
        <v>55076</v>
      </c>
      <c r="AC15" s="13">
        <v>9183.2000000000007</v>
      </c>
      <c r="AD15" s="13">
        <f t="shared" si="17"/>
        <v>16.673687268501709</v>
      </c>
      <c r="AE15" s="50">
        <f t="shared" si="18"/>
        <v>9</v>
      </c>
      <c r="AF15" s="58">
        <v>0.25</v>
      </c>
      <c r="AG15" s="13">
        <v>55651.3</v>
      </c>
      <c r="AH15" s="127">
        <f>AF15/AG15</f>
        <v>4.4922580424895734E-6</v>
      </c>
      <c r="AI15" s="39">
        <f t="shared" si="1"/>
        <v>13</v>
      </c>
      <c r="AJ15" s="39">
        <v>0.18</v>
      </c>
      <c r="AK15" s="39">
        <v>32018.17</v>
      </c>
      <c r="AL15" s="39">
        <f t="shared" si="20"/>
        <v>5.6218078672203942E-4</v>
      </c>
      <c r="AM15" s="39">
        <f t="shared" si="21"/>
        <v>14</v>
      </c>
      <c r="AN15" s="59">
        <f t="shared" si="22"/>
        <v>9.5555555555555554</v>
      </c>
      <c r="AO15" s="94">
        <f t="shared" si="23"/>
        <v>16</v>
      </c>
      <c r="AP15" s="56">
        <v>10233</v>
      </c>
      <c r="AQ15" s="56">
        <v>10253</v>
      </c>
      <c r="AR15" s="53">
        <f t="shared" si="24"/>
        <v>100.19544610573634</v>
      </c>
      <c r="AS15" s="54">
        <f t="shared" si="25"/>
        <v>7</v>
      </c>
      <c r="AT15" s="39">
        <v>24</v>
      </c>
      <c r="AU15" s="13">
        <f t="shared" si="26"/>
        <v>0.8</v>
      </c>
      <c r="AV15" s="50">
        <f t="shared" si="27"/>
        <v>4</v>
      </c>
      <c r="AW15" s="13">
        <v>10635</v>
      </c>
      <c r="AX15" s="39">
        <v>32.799999999999997</v>
      </c>
      <c r="AY15" s="13">
        <f t="shared" si="28"/>
        <v>27019.817073170732</v>
      </c>
      <c r="AZ15" s="86">
        <f t="shared" si="29"/>
        <v>106.39189287173718</v>
      </c>
      <c r="BA15" s="64">
        <f>ABS(AZ15-BA6)</f>
        <v>6.3918928717371841</v>
      </c>
      <c r="BB15" s="94">
        <f t="shared" si="30"/>
        <v>13</v>
      </c>
      <c r="BC15" s="54">
        <v>16</v>
      </c>
      <c r="BD15" s="54">
        <v>14</v>
      </c>
      <c r="BE15" s="64">
        <f t="shared" si="31"/>
        <v>114.28571428571428</v>
      </c>
      <c r="BF15" s="54">
        <f t="shared" si="32"/>
        <v>11</v>
      </c>
      <c r="BG15" s="54">
        <v>16</v>
      </c>
      <c r="BH15" s="54">
        <v>427</v>
      </c>
      <c r="BI15" s="53">
        <f t="shared" si="90"/>
        <v>3.7470725995316161</v>
      </c>
      <c r="BJ15" s="54">
        <f t="shared" si="33"/>
        <v>4</v>
      </c>
      <c r="BK15" s="54">
        <v>3</v>
      </c>
      <c r="BL15" s="54">
        <v>4</v>
      </c>
      <c r="BM15" s="53">
        <f t="shared" si="34"/>
        <v>75</v>
      </c>
      <c r="BN15" s="54">
        <f t="shared" si="74"/>
        <v>14</v>
      </c>
      <c r="BO15" s="59">
        <f t="shared" si="36"/>
        <v>8.8333333333333339</v>
      </c>
      <c r="BP15" s="94">
        <f t="shared" si="2"/>
        <v>13</v>
      </c>
      <c r="BQ15" s="60"/>
      <c r="BR15" s="60"/>
      <c r="BS15" s="13">
        <v>108.79</v>
      </c>
      <c r="BT15" s="50">
        <f t="shared" si="75"/>
        <v>3</v>
      </c>
      <c r="BU15" s="13">
        <v>6.27</v>
      </c>
      <c r="BV15" s="50">
        <f t="shared" si="76"/>
        <v>15</v>
      </c>
      <c r="BW15" s="56"/>
      <c r="BX15" s="56"/>
      <c r="BY15" s="61">
        <v>2.4E-2</v>
      </c>
      <c r="BZ15" s="54">
        <f t="shared" si="77"/>
        <v>15</v>
      </c>
      <c r="CA15" s="61">
        <v>0.49</v>
      </c>
      <c r="CB15" s="54">
        <f t="shared" si="78"/>
        <v>9</v>
      </c>
      <c r="CC15" s="13">
        <v>81.819999999999993</v>
      </c>
      <c r="CD15" s="7">
        <f t="shared" si="41"/>
        <v>2</v>
      </c>
      <c r="CE15" s="59">
        <f t="shared" si="42"/>
        <v>8.8000000000000007</v>
      </c>
      <c r="CF15" s="94">
        <f t="shared" si="43"/>
        <v>13</v>
      </c>
      <c r="CG15" s="55">
        <v>5.1485000000000003</v>
      </c>
      <c r="CH15" s="53">
        <f t="shared" si="3"/>
        <v>5.021457134497221E-2</v>
      </c>
      <c r="CI15" s="54">
        <f t="shared" si="79"/>
        <v>5</v>
      </c>
      <c r="CJ15" s="54">
        <v>116</v>
      </c>
      <c r="CK15" s="54">
        <v>106</v>
      </c>
      <c r="CL15" s="53">
        <f t="shared" si="45"/>
        <v>91.379310344827587</v>
      </c>
      <c r="CM15" s="7">
        <f t="shared" si="46"/>
        <v>7</v>
      </c>
      <c r="CN15" s="59">
        <f t="shared" si="47"/>
        <v>6</v>
      </c>
      <c r="CO15" s="94">
        <f t="shared" si="48"/>
        <v>7</v>
      </c>
      <c r="CP15" s="62">
        <v>64</v>
      </c>
      <c r="CQ15" s="63">
        <v>1</v>
      </c>
      <c r="CR15" s="94">
        <f t="shared" si="49"/>
        <v>1</v>
      </c>
      <c r="CS15" s="64">
        <v>59.8</v>
      </c>
      <c r="CT15" s="54">
        <f t="shared" si="50"/>
        <v>1</v>
      </c>
      <c r="CU15" s="54">
        <v>26</v>
      </c>
      <c r="CV15" s="53">
        <f t="shared" si="80"/>
        <v>100</v>
      </c>
      <c r="CW15" s="54">
        <f t="shared" si="81"/>
        <v>1</v>
      </c>
      <c r="CX15" s="54">
        <v>1</v>
      </c>
      <c r="CY15" s="54">
        <f t="shared" si="82"/>
        <v>1</v>
      </c>
      <c r="CZ15" s="54">
        <v>1</v>
      </c>
      <c r="DA15" s="54">
        <f t="shared" si="83"/>
        <v>1</v>
      </c>
      <c r="DB15" s="54">
        <v>1</v>
      </c>
      <c r="DC15" s="7">
        <f t="shared" si="84"/>
        <v>7</v>
      </c>
      <c r="DD15" s="54">
        <v>1</v>
      </c>
      <c r="DE15" s="54">
        <v>14</v>
      </c>
      <c r="DF15" s="53">
        <f t="shared" si="55"/>
        <v>7.1428571428571423</v>
      </c>
      <c r="DG15" s="54">
        <f t="shared" si="56"/>
        <v>5</v>
      </c>
      <c r="DH15" s="53">
        <v>22.183133001074953</v>
      </c>
      <c r="DI15" s="53">
        <v>31.698039598166389</v>
      </c>
      <c r="DJ15" s="53">
        <f t="shared" si="57"/>
        <v>142.8925282854787</v>
      </c>
      <c r="DK15" s="7">
        <f t="shared" si="58"/>
        <v>4</v>
      </c>
      <c r="DL15" s="54">
        <v>11</v>
      </c>
      <c r="DM15" s="53">
        <f t="shared" si="59"/>
        <v>1.0728567248610164</v>
      </c>
      <c r="DN15" s="7">
        <f t="shared" si="60"/>
        <v>9</v>
      </c>
      <c r="DO15" s="59">
        <f t="shared" si="4"/>
        <v>3.3333333333333335</v>
      </c>
      <c r="DP15" s="94">
        <f t="shared" si="61"/>
        <v>2</v>
      </c>
      <c r="DQ15" s="39">
        <v>31</v>
      </c>
      <c r="DR15" s="39">
        <v>31</v>
      </c>
      <c r="DS15" s="13">
        <f t="shared" si="62"/>
        <v>100</v>
      </c>
      <c r="DT15" s="50">
        <f t="shared" si="85"/>
        <v>1</v>
      </c>
      <c r="DU15" s="65">
        <v>17.296980357666371</v>
      </c>
      <c r="DV15" s="13">
        <v>11.606359114405539</v>
      </c>
      <c r="DW15" s="66">
        <f t="shared" si="86"/>
        <v>67.100493117351363</v>
      </c>
      <c r="DX15" s="54">
        <f t="shared" si="87"/>
        <v>3</v>
      </c>
      <c r="DY15" s="46">
        <v>46</v>
      </c>
      <c r="DZ15" s="46">
        <v>46</v>
      </c>
      <c r="EA15" s="53">
        <f t="shared" si="65"/>
        <v>100</v>
      </c>
      <c r="EB15" s="54">
        <v>1</v>
      </c>
      <c r="EC15" s="54">
        <v>15</v>
      </c>
      <c r="ED15" s="54">
        <f t="shared" si="88"/>
        <v>14</v>
      </c>
      <c r="EE15" s="54">
        <v>0</v>
      </c>
      <c r="EF15" s="53">
        <f t="shared" si="5"/>
        <v>0</v>
      </c>
      <c r="EG15" s="54">
        <f t="shared" si="67"/>
        <v>1</v>
      </c>
      <c r="EH15" s="59">
        <f t="shared" si="68"/>
        <v>4</v>
      </c>
      <c r="EI15" s="94">
        <f t="shared" si="69"/>
        <v>6</v>
      </c>
      <c r="EJ15" s="59">
        <f t="shared" si="6"/>
        <v>9.5</v>
      </c>
      <c r="EK15" s="39">
        <f t="shared" si="70"/>
        <v>10</v>
      </c>
    </row>
    <row r="16" spans="1:141" s="5" customFormat="1" x14ac:dyDescent="0.2">
      <c r="A16" s="39">
        <v>9</v>
      </c>
      <c r="B16" s="48" t="s">
        <v>11</v>
      </c>
      <c r="C16" s="13">
        <v>4360.82</v>
      </c>
      <c r="D16" s="49">
        <v>5065.1400000000003</v>
      </c>
      <c r="E16" s="13">
        <f t="shared" si="7"/>
        <v>116.15109084988605</v>
      </c>
      <c r="F16" s="50">
        <f t="shared" si="0"/>
        <v>3</v>
      </c>
      <c r="G16" s="51">
        <v>5012</v>
      </c>
      <c r="H16" s="52">
        <v>5065.1400000000003</v>
      </c>
      <c r="I16" s="53">
        <f t="shared" si="8"/>
        <v>101.06025538707104</v>
      </c>
      <c r="J16" s="53">
        <f>ABS(I16-J6)</f>
        <v>1.0602553870710381</v>
      </c>
      <c r="K16" s="54">
        <f t="shared" si="9"/>
        <v>3</v>
      </c>
      <c r="L16" s="55">
        <v>1885.2</v>
      </c>
      <c r="M16" s="56">
        <v>1506</v>
      </c>
      <c r="N16" s="57">
        <f t="shared" si="89"/>
        <v>1.2517928286852591</v>
      </c>
      <c r="O16" s="54">
        <f t="shared" si="10"/>
        <v>7</v>
      </c>
      <c r="P16" s="55">
        <v>14946.6</v>
      </c>
      <c r="Q16" s="55">
        <v>14541.6</v>
      </c>
      <c r="R16" s="53">
        <f t="shared" si="11"/>
        <v>97.290353659026124</v>
      </c>
      <c r="S16" s="54">
        <f t="shared" si="12"/>
        <v>15</v>
      </c>
      <c r="T16" s="53">
        <v>0</v>
      </c>
      <c r="U16" s="56">
        <v>1506</v>
      </c>
      <c r="V16" s="57">
        <f t="shared" si="13"/>
        <v>0</v>
      </c>
      <c r="W16" s="54">
        <f t="shared" si="72"/>
        <v>1</v>
      </c>
      <c r="X16" s="13">
        <v>12542159.470000001</v>
      </c>
      <c r="Y16" s="13">
        <v>3972906.07</v>
      </c>
      <c r="Z16" s="13">
        <f t="shared" si="15"/>
        <v>31.676411701692388</v>
      </c>
      <c r="AA16" s="50">
        <f t="shared" si="16"/>
        <v>15</v>
      </c>
      <c r="AB16" s="13">
        <v>14541.7</v>
      </c>
      <c r="AC16" s="13">
        <v>2236.3000000000002</v>
      </c>
      <c r="AD16" s="13">
        <f t="shared" si="17"/>
        <v>15.378532083594079</v>
      </c>
      <c r="AE16" s="50">
        <f t="shared" si="18"/>
        <v>10</v>
      </c>
      <c r="AF16" s="58">
        <v>0</v>
      </c>
      <c r="AG16" s="13">
        <v>14946.6</v>
      </c>
      <c r="AH16" s="127">
        <f t="shared" si="19"/>
        <v>0</v>
      </c>
      <c r="AI16" s="39">
        <f t="shared" si="1"/>
        <v>1</v>
      </c>
      <c r="AJ16" s="39">
        <v>0</v>
      </c>
      <c r="AK16" s="39">
        <v>5065.1400000000003</v>
      </c>
      <c r="AL16" s="39">
        <f t="shared" si="20"/>
        <v>0</v>
      </c>
      <c r="AM16" s="39">
        <f t="shared" si="21"/>
        <v>1</v>
      </c>
      <c r="AN16" s="59">
        <f t="shared" si="22"/>
        <v>6.2222222222222223</v>
      </c>
      <c r="AO16" s="94">
        <f t="shared" si="23"/>
        <v>7</v>
      </c>
      <c r="AP16" s="56">
        <v>1504</v>
      </c>
      <c r="AQ16" s="56">
        <v>1506</v>
      </c>
      <c r="AR16" s="53">
        <f t="shared" si="24"/>
        <v>100.13297872340425</v>
      </c>
      <c r="AS16" s="54">
        <f t="shared" si="25"/>
        <v>8</v>
      </c>
      <c r="AT16" s="39">
        <v>3</v>
      </c>
      <c r="AU16" s="13">
        <f t="shared" si="26"/>
        <v>0.1</v>
      </c>
      <c r="AV16" s="50">
        <f t="shared" si="27"/>
        <v>17</v>
      </c>
      <c r="AW16" s="13">
        <v>716.9</v>
      </c>
      <c r="AX16" s="39">
        <v>2.31</v>
      </c>
      <c r="AY16" s="13">
        <f t="shared" si="28"/>
        <v>25862.193362193364</v>
      </c>
      <c r="AZ16" s="86">
        <f t="shared" si="29"/>
        <v>101.83369110780369</v>
      </c>
      <c r="BA16" s="64">
        <f>ABS(AZ16-BA6)</f>
        <v>1.8336911078036877</v>
      </c>
      <c r="BB16" s="94">
        <f t="shared" si="30"/>
        <v>4</v>
      </c>
      <c r="BC16" s="54">
        <v>4</v>
      </c>
      <c r="BD16" s="54">
        <v>4</v>
      </c>
      <c r="BE16" s="64">
        <f t="shared" si="31"/>
        <v>100</v>
      </c>
      <c r="BF16" s="54">
        <f t="shared" si="32"/>
        <v>9</v>
      </c>
      <c r="BG16" s="54">
        <v>0</v>
      </c>
      <c r="BH16" s="54">
        <v>66</v>
      </c>
      <c r="BI16" s="53">
        <f t="shared" si="90"/>
        <v>0</v>
      </c>
      <c r="BJ16" s="54">
        <f t="shared" si="33"/>
        <v>7</v>
      </c>
      <c r="BK16" s="54">
        <v>2</v>
      </c>
      <c r="BL16" s="54">
        <v>2</v>
      </c>
      <c r="BM16" s="53">
        <f t="shared" si="34"/>
        <v>100</v>
      </c>
      <c r="BN16" s="54">
        <f t="shared" si="74"/>
        <v>1</v>
      </c>
      <c r="BO16" s="59">
        <f t="shared" si="36"/>
        <v>7.666666666666667</v>
      </c>
      <c r="BP16" s="94">
        <f t="shared" si="2"/>
        <v>9</v>
      </c>
      <c r="BQ16" s="60"/>
      <c r="BR16" s="60"/>
      <c r="BS16" s="13">
        <v>45.7</v>
      </c>
      <c r="BT16" s="50">
        <f t="shared" si="75"/>
        <v>17</v>
      </c>
      <c r="BU16" s="13">
        <v>0</v>
      </c>
      <c r="BV16" s="50">
        <f t="shared" si="76"/>
        <v>1</v>
      </c>
      <c r="BW16" s="56"/>
      <c r="BX16" s="56"/>
      <c r="BY16" s="61">
        <v>9.7000000000000005E-4</v>
      </c>
      <c r="BZ16" s="54">
        <f t="shared" si="77"/>
        <v>9</v>
      </c>
      <c r="CA16" s="61">
        <v>6.5000000000000002E-2</v>
      </c>
      <c r="CB16" s="54">
        <f t="shared" si="78"/>
        <v>3</v>
      </c>
      <c r="CC16" s="13">
        <v>25.78</v>
      </c>
      <c r="CD16" s="7">
        <f t="shared" si="41"/>
        <v>17</v>
      </c>
      <c r="CE16" s="59">
        <f t="shared" si="42"/>
        <v>9.4</v>
      </c>
      <c r="CF16" s="94">
        <f t="shared" si="43"/>
        <v>14</v>
      </c>
      <c r="CG16" s="55">
        <v>0.99129999999999996</v>
      </c>
      <c r="CH16" s="53">
        <f t="shared" si="3"/>
        <v>6.5823373173970787E-2</v>
      </c>
      <c r="CI16" s="54">
        <f t="shared" si="79"/>
        <v>2</v>
      </c>
      <c r="CJ16" s="54">
        <v>10</v>
      </c>
      <c r="CK16" s="54">
        <v>10</v>
      </c>
      <c r="CL16" s="53">
        <f t="shared" si="45"/>
        <v>100</v>
      </c>
      <c r="CM16" s="7">
        <f t="shared" si="46"/>
        <v>1</v>
      </c>
      <c r="CN16" s="59">
        <f t="shared" si="47"/>
        <v>1.5</v>
      </c>
      <c r="CO16" s="94">
        <f t="shared" si="48"/>
        <v>2</v>
      </c>
      <c r="CP16" s="62">
        <v>53</v>
      </c>
      <c r="CQ16" s="63">
        <v>0.96363636363636362</v>
      </c>
      <c r="CR16" s="94">
        <f t="shared" si="49"/>
        <v>12</v>
      </c>
      <c r="CS16" s="64">
        <v>51.1</v>
      </c>
      <c r="CT16" s="54">
        <f t="shared" si="50"/>
        <v>10</v>
      </c>
      <c r="CU16" s="54">
        <v>26</v>
      </c>
      <c r="CV16" s="53">
        <f t="shared" si="80"/>
        <v>100</v>
      </c>
      <c r="CW16" s="54">
        <f t="shared" si="81"/>
        <v>1</v>
      </c>
      <c r="CX16" s="54">
        <v>1</v>
      </c>
      <c r="CY16" s="54">
        <f t="shared" si="82"/>
        <v>1</v>
      </c>
      <c r="CZ16" s="54">
        <v>1</v>
      </c>
      <c r="DA16" s="54">
        <f t="shared" si="83"/>
        <v>1</v>
      </c>
      <c r="DB16" s="54">
        <v>0</v>
      </c>
      <c r="DC16" s="7">
        <f t="shared" si="84"/>
        <v>12</v>
      </c>
      <c r="DD16" s="54">
        <v>1</v>
      </c>
      <c r="DE16" s="54">
        <v>12</v>
      </c>
      <c r="DF16" s="53">
        <f t="shared" si="55"/>
        <v>8.3333333333333321</v>
      </c>
      <c r="DG16" s="54">
        <f t="shared" si="56"/>
        <v>7</v>
      </c>
      <c r="DH16" s="53">
        <v>21.941489361702128</v>
      </c>
      <c r="DI16" s="53">
        <v>28.552456839309428</v>
      </c>
      <c r="DJ16" s="53">
        <f t="shared" si="57"/>
        <v>130.12998511006481</v>
      </c>
      <c r="DK16" s="7">
        <f t="shared" si="58"/>
        <v>12</v>
      </c>
      <c r="DL16" s="54">
        <v>0</v>
      </c>
      <c r="DM16" s="53">
        <f t="shared" si="59"/>
        <v>0</v>
      </c>
      <c r="DN16" s="7">
        <f t="shared" si="60"/>
        <v>14</v>
      </c>
      <c r="DO16" s="59">
        <f t="shared" si="4"/>
        <v>7.7777777777777777</v>
      </c>
      <c r="DP16" s="94">
        <f t="shared" si="61"/>
        <v>15</v>
      </c>
      <c r="DQ16" s="39">
        <v>11</v>
      </c>
      <c r="DR16" s="39">
        <v>11</v>
      </c>
      <c r="DS16" s="13">
        <f t="shared" si="62"/>
        <v>100</v>
      </c>
      <c r="DT16" s="50">
        <f t="shared" si="85"/>
        <v>1</v>
      </c>
      <c r="DU16" s="65">
        <v>18.617021276595743</v>
      </c>
      <c r="DV16" s="13">
        <v>23.240371845949536</v>
      </c>
      <c r="DW16" s="66">
        <f>DV16/DU16*100</f>
        <v>124.83399734395752</v>
      </c>
      <c r="DX16" s="54">
        <f t="shared" si="87"/>
        <v>16</v>
      </c>
      <c r="DY16" s="46">
        <v>5</v>
      </c>
      <c r="DZ16" s="46">
        <v>5</v>
      </c>
      <c r="EA16" s="53">
        <f t="shared" si="65"/>
        <v>100</v>
      </c>
      <c r="EB16" s="54">
        <v>1</v>
      </c>
      <c r="EC16" s="54">
        <v>6</v>
      </c>
      <c r="ED16" s="54">
        <f t="shared" si="88"/>
        <v>5</v>
      </c>
      <c r="EE16" s="54">
        <v>1</v>
      </c>
      <c r="EF16" s="53">
        <f t="shared" si="5"/>
        <v>0.66401062416998669</v>
      </c>
      <c r="EG16" s="54">
        <f t="shared" si="67"/>
        <v>17</v>
      </c>
      <c r="EH16" s="59">
        <f t="shared" si="68"/>
        <v>8</v>
      </c>
      <c r="EI16" s="94">
        <f t="shared" si="69"/>
        <v>14</v>
      </c>
      <c r="EJ16" s="59">
        <f t="shared" si="6"/>
        <v>10.166666666666666</v>
      </c>
      <c r="EK16" s="39">
        <f t="shared" si="70"/>
        <v>13</v>
      </c>
    </row>
    <row r="17" spans="1:141" s="5" customFormat="1" x14ac:dyDescent="0.2">
      <c r="A17" s="90">
        <v>10</v>
      </c>
      <c r="B17" s="91" t="s">
        <v>12</v>
      </c>
      <c r="C17" s="92">
        <v>5726.73</v>
      </c>
      <c r="D17" s="93">
        <v>6546.98</v>
      </c>
      <c r="E17" s="92">
        <f t="shared" si="7"/>
        <v>114.32318268889925</v>
      </c>
      <c r="F17" s="50">
        <f t="shared" si="0"/>
        <v>6</v>
      </c>
      <c r="G17" s="95">
        <v>6517.08</v>
      </c>
      <c r="H17" s="96">
        <v>6546.98</v>
      </c>
      <c r="I17" s="6">
        <f t="shared" si="8"/>
        <v>100.45879442940704</v>
      </c>
      <c r="J17" s="6">
        <f>ABS(I17-J6)</f>
        <v>0.45879442940703541</v>
      </c>
      <c r="K17" s="54">
        <f t="shared" si="9"/>
        <v>1</v>
      </c>
      <c r="L17" s="97">
        <v>3391.8389999999999</v>
      </c>
      <c r="M17" s="98">
        <v>2344</v>
      </c>
      <c r="N17" s="99">
        <f>L17/M17</f>
        <v>1.447030290102389</v>
      </c>
      <c r="O17" s="54">
        <f t="shared" si="10"/>
        <v>4</v>
      </c>
      <c r="P17" s="97">
        <v>16923.3</v>
      </c>
      <c r="Q17" s="97">
        <v>16744.599999999999</v>
      </c>
      <c r="R17" s="6">
        <f t="shared" si="11"/>
        <v>98.944059373762798</v>
      </c>
      <c r="S17" s="54">
        <f t="shared" si="12"/>
        <v>11</v>
      </c>
      <c r="T17" s="6">
        <v>0</v>
      </c>
      <c r="U17" s="98">
        <v>2344</v>
      </c>
      <c r="V17" s="99">
        <f t="shared" si="13"/>
        <v>0</v>
      </c>
      <c r="W17" s="7">
        <f t="shared" si="72"/>
        <v>1</v>
      </c>
      <c r="X17" s="92">
        <v>13060588.07</v>
      </c>
      <c r="Y17" s="92">
        <v>3419211.4</v>
      </c>
      <c r="Z17" s="92">
        <f t="shared" si="15"/>
        <v>26.179612906205069</v>
      </c>
      <c r="AA17" s="50">
        <f t="shared" si="16"/>
        <v>14</v>
      </c>
      <c r="AB17" s="92">
        <v>16744.5</v>
      </c>
      <c r="AC17" s="92">
        <v>3929.4</v>
      </c>
      <c r="AD17" s="92">
        <f t="shared" si="17"/>
        <v>23.466809997312552</v>
      </c>
      <c r="AE17" s="50">
        <f t="shared" si="18"/>
        <v>3</v>
      </c>
      <c r="AF17" s="100">
        <v>0</v>
      </c>
      <c r="AG17" s="92">
        <v>16923.3</v>
      </c>
      <c r="AH17" s="128">
        <f t="shared" si="19"/>
        <v>0</v>
      </c>
      <c r="AI17" s="39">
        <f t="shared" si="1"/>
        <v>1</v>
      </c>
      <c r="AJ17" s="90">
        <v>0.01</v>
      </c>
      <c r="AK17" s="90">
        <v>6546.98</v>
      </c>
      <c r="AL17" s="90">
        <f t="shared" si="20"/>
        <v>1.5274218036407628E-4</v>
      </c>
      <c r="AM17" s="39">
        <f t="shared" si="21"/>
        <v>13</v>
      </c>
      <c r="AN17" s="59">
        <f t="shared" si="22"/>
        <v>6</v>
      </c>
      <c r="AO17" s="94">
        <f t="shared" si="23"/>
        <v>6</v>
      </c>
      <c r="AP17" s="98">
        <v>2373</v>
      </c>
      <c r="AQ17" s="98">
        <v>2344</v>
      </c>
      <c r="AR17" s="6">
        <f>AQ17/AP17*100</f>
        <v>98.777918246944793</v>
      </c>
      <c r="AS17" s="54">
        <f t="shared" si="25"/>
        <v>15</v>
      </c>
      <c r="AT17" s="90">
        <v>24</v>
      </c>
      <c r="AU17" s="13">
        <f t="shared" si="26"/>
        <v>0.8</v>
      </c>
      <c r="AV17" s="50">
        <f t="shared" si="27"/>
        <v>4</v>
      </c>
      <c r="AW17" s="92">
        <v>1869.2</v>
      </c>
      <c r="AX17" s="101">
        <v>6</v>
      </c>
      <c r="AY17" s="92">
        <f t="shared" si="28"/>
        <v>25961.111111111113</v>
      </c>
      <c r="AZ17" s="102">
        <f t="shared" si="29"/>
        <v>102.22318473455442</v>
      </c>
      <c r="BA17" s="103">
        <f>ABS(AZ17-BA6)</f>
        <v>2.2231847345544224</v>
      </c>
      <c r="BB17" s="94">
        <f t="shared" si="30"/>
        <v>6</v>
      </c>
      <c r="BC17" s="7">
        <v>4</v>
      </c>
      <c r="BD17" s="7">
        <v>4</v>
      </c>
      <c r="BE17" s="103">
        <f t="shared" si="31"/>
        <v>100</v>
      </c>
      <c r="BF17" s="54">
        <f t="shared" si="32"/>
        <v>9</v>
      </c>
      <c r="BG17" s="7">
        <v>4</v>
      </c>
      <c r="BH17" s="7">
        <v>140</v>
      </c>
      <c r="BI17" s="6">
        <f t="shared" si="90"/>
        <v>2.8571428571428572</v>
      </c>
      <c r="BJ17" s="54">
        <f t="shared" si="33"/>
        <v>5</v>
      </c>
      <c r="BK17" s="7">
        <v>2</v>
      </c>
      <c r="BL17" s="7">
        <v>2</v>
      </c>
      <c r="BM17" s="6">
        <f t="shared" si="34"/>
        <v>100</v>
      </c>
      <c r="BN17" s="7">
        <f t="shared" si="74"/>
        <v>1</v>
      </c>
      <c r="BO17" s="59">
        <f t="shared" si="36"/>
        <v>6.666666666666667</v>
      </c>
      <c r="BP17" s="94">
        <f t="shared" si="2"/>
        <v>5</v>
      </c>
      <c r="BQ17" s="104"/>
      <c r="BR17" s="104"/>
      <c r="BS17" s="92">
        <v>93.62</v>
      </c>
      <c r="BT17" s="94">
        <f t="shared" si="75"/>
        <v>12</v>
      </c>
      <c r="BU17" s="92">
        <v>0</v>
      </c>
      <c r="BV17" s="94">
        <f t="shared" si="76"/>
        <v>1</v>
      </c>
      <c r="BW17" s="98"/>
      <c r="BX17" s="98"/>
      <c r="BY17" s="105">
        <v>0</v>
      </c>
      <c r="BZ17" s="7">
        <f t="shared" si="77"/>
        <v>1</v>
      </c>
      <c r="CA17" s="105">
        <v>0.313</v>
      </c>
      <c r="CB17" s="7">
        <f t="shared" si="78"/>
        <v>6</v>
      </c>
      <c r="CC17" s="92">
        <v>89.47</v>
      </c>
      <c r="CD17" s="7">
        <f t="shared" si="41"/>
        <v>1</v>
      </c>
      <c r="CE17" s="59">
        <f t="shared" si="42"/>
        <v>4.2</v>
      </c>
      <c r="CF17" s="94">
        <f t="shared" si="43"/>
        <v>2</v>
      </c>
      <c r="CG17" s="97">
        <v>1.2054</v>
      </c>
      <c r="CH17" s="6">
        <f t="shared" si="3"/>
        <v>5.1424914675767916E-2</v>
      </c>
      <c r="CI17" s="7">
        <f t="shared" si="79"/>
        <v>4</v>
      </c>
      <c r="CJ17" s="7">
        <v>24</v>
      </c>
      <c r="CK17" s="7">
        <v>24</v>
      </c>
      <c r="CL17" s="6">
        <f t="shared" si="45"/>
        <v>100</v>
      </c>
      <c r="CM17" s="7">
        <f t="shared" si="46"/>
        <v>1</v>
      </c>
      <c r="CN17" s="59">
        <f t="shared" si="47"/>
        <v>2.5</v>
      </c>
      <c r="CO17" s="94">
        <f t="shared" si="48"/>
        <v>3</v>
      </c>
      <c r="CP17" s="106">
        <v>49</v>
      </c>
      <c r="CQ17" s="107">
        <v>0.94230769230769229</v>
      </c>
      <c r="CR17" s="94">
        <f t="shared" si="49"/>
        <v>15</v>
      </c>
      <c r="CS17" s="103">
        <v>53.8</v>
      </c>
      <c r="CT17" s="54">
        <f t="shared" si="50"/>
        <v>8</v>
      </c>
      <c r="CU17" s="7">
        <v>26</v>
      </c>
      <c r="CV17" s="6">
        <f t="shared" si="80"/>
        <v>100</v>
      </c>
      <c r="CW17" s="7">
        <f t="shared" si="81"/>
        <v>1</v>
      </c>
      <c r="CX17" s="7">
        <v>1</v>
      </c>
      <c r="CY17" s="7">
        <f t="shared" si="82"/>
        <v>1</v>
      </c>
      <c r="CZ17" s="7">
        <v>1</v>
      </c>
      <c r="DA17" s="7">
        <f t="shared" si="83"/>
        <v>1</v>
      </c>
      <c r="DB17" s="7">
        <v>0</v>
      </c>
      <c r="DC17" s="7">
        <f t="shared" si="84"/>
        <v>12</v>
      </c>
      <c r="DD17" s="7">
        <v>1</v>
      </c>
      <c r="DE17" s="7">
        <v>16</v>
      </c>
      <c r="DF17" s="6">
        <f t="shared" si="55"/>
        <v>6.25</v>
      </c>
      <c r="DG17" s="54">
        <f t="shared" si="56"/>
        <v>1</v>
      </c>
      <c r="DH17" s="6">
        <v>22.334597555836492</v>
      </c>
      <c r="DI17" s="6">
        <v>27.730375426621158</v>
      </c>
      <c r="DJ17" s="6">
        <f t="shared" si="57"/>
        <v>124.15883186296605</v>
      </c>
      <c r="DK17" s="7">
        <f t="shared" si="58"/>
        <v>14</v>
      </c>
      <c r="DL17" s="7">
        <v>1</v>
      </c>
      <c r="DM17" s="6">
        <f t="shared" si="59"/>
        <v>0.42662116040955633</v>
      </c>
      <c r="DN17" s="7">
        <f t="shared" si="60"/>
        <v>12</v>
      </c>
      <c r="DO17" s="59">
        <f t="shared" si="4"/>
        <v>7.2222222222222223</v>
      </c>
      <c r="DP17" s="94">
        <f t="shared" si="61"/>
        <v>10</v>
      </c>
      <c r="DQ17" s="90">
        <v>10</v>
      </c>
      <c r="DR17" s="90">
        <v>10</v>
      </c>
      <c r="DS17" s="92">
        <f t="shared" si="62"/>
        <v>100</v>
      </c>
      <c r="DT17" s="94">
        <f t="shared" si="85"/>
        <v>1</v>
      </c>
      <c r="DU17" s="108">
        <v>15.170670037926675</v>
      </c>
      <c r="DV17" s="92">
        <v>12.372013651877133</v>
      </c>
      <c r="DW17" s="109">
        <f t="shared" si="86"/>
        <v>81.552189988623439</v>
      </c>
      <c r="DX17" s="7">
        <f t="shared" si="87"/>
        <v>6</v>
      </c>
      <c r="DY17" s="110">
        <v>22</v>
      </c>
      <c r="DZ17" s="110">
        <v>22</v>
      </c>
      <c r="EA17" s="6">
        <f t="shared" si="65"/>
        <v>100</v>
      </c>
      <c r="EB17" s="7">
        <v>1</v>
      </c>
      <c r="EC17" s="7">
        <v>3</v>
      </c>
      <c r="ED17" s="7">
        <f t="shared" si="88"/>
        <v>3</v>
      </c>
      <c r="EE17" s="7">
        <v>0</v>
      </c>
      <c r="EF17" s="6">
        <f t="shared" si="5"/>
        <v>0</v>
      </c>
      <c r="EG17" s="54">
        <f t="shared" si="67"/>
        <v>1</v>
      </c>
      <c r="EH17" s="59">
        <f t="shared" si="68"/>
        <v>2.4</v>
      </c>
      <c r="EI17" s="94">
        <f t="shared" si="69"/>
        <v>4</v>
      </c>
      <c r="EJ17" s="59">
        <f t="shared" si="6"/>
        <v>5</v>
      </c>
      <c r="EK17" s="39">
        <f t="shared" si="70"/>
        <v>1</v>
      </c>
    </row>
    <row r="18" spans="1:141" s="5" customFormat="1" x14ac:dyDescent="0.2">
      <c r="A18" s="39">
        <v>11</v>
      </c>
      <c r="B18" s="48" t="s">
        <v>13</v>
      </c>
      <c r="C18" s="13">
        <v>59908.75</v>
      </c>
      <c r="D18" s="49">
        <v>69074.83</v>
      </c>
      <c r="E18" s="13">
        <f t="shared" si="7"/>
        <v>115.30006885471656</v>
      </c>
      <c r="F18" s="50">
        <f t="shared" si="0"/>
        <v>4</v>
      </c>
      <c r="G18" s="51">
        <v>65823.88</v>
      </c>
      <c r="H18" s="52">
        <v>69074.83</v>
      </c>
      <c r="I18" s="53">
        <f t="shared" si="8"/>
        <v>104.9388610941804</v>
      </c>
      <c r="J18" s="53">
        <f>ABS(I18-J6)</f>
        <v>4.9388610941803961</v>
      </c>
      <c r="K18" s="54">
        <f t="shared" si="9"/>
        <v>12</v>
      </c>
      <c r="L18" s="55">
        <v>3954.9180000000001</v>
      </c>
      <c r="M18" s="56">
        <v>6615</v>
      </c>
      <c r="N18" s="57">
        <f t="shared" ref="N18:N25" si="91">L18/M18</f>
        <v>0.59787120181405895</v>
      </c>
      <c r="O18" s="54">
        <f t="shared" si="10"/>
        <v>12</v>
      </c>
      <c r="P18" s="55">
        <v>65854.8</v>
      </c>
      <c r="Q18" s="55">
        <v>65742.600000000006</v>
      </c>
      <c r="R18" s="53">
        <f t="shared" si="11"/>
        <v>99.829625175385843</v>
      </c>
      <c r="S18" s="54">
        <f t="shared" si="12"/>
        <v>2</v>
      </c>
      <c r="T18" s="53">
        <v>0</v>
      </c>
      <c r="U18" s="56">
        <v>6615</v>
      </c>
      <c r="V18" s="57">
        <f t="shared" si="13"/>
        <v>0</v>
      </c>
      <c r="W18" s="54">
        <f t="shared" si="72"/>
        <v>1</v>
      </c>
      <c r="X18" s="13">
        <v>62509830.619999997</v>
      </c>
      <c r="Y18" s="13">
        <v>8819869.1999999993</v>
      </c>
      <c r="Z18" s="13">
        <f t="shared" si="15"/>
        <v>14.10957142663907</v>
      </c>
      <c r="AA18" s="50">
        <f t="shared" si="16"/>
        <v>5</v>
      </c>
      <c r="AB18" s="13">
        <v>65742.600000000006</v>
      </c>
      <c r="AC18" s="13">
        <v>7255.9</v>
      </c>
      <c r="AD18" s="13">
        <f t="shared" si="17"/>
        <v>11.036831521722595</v>
      </c>
      <c r="AE18" s="50">
        <f t="shared" si="18"/>
        <v>13</v>
      </c>
      <c r="AF18" s="58">
        <v>0</v>
      </c>
      <c r="AG18" s="13">
        <v>65854.8</v>
      </c>
      <c r="AH18" s="127">
        <f t="shared" si="19"/>
        <v>0</v>
      </c>
      <c r="AI18" s="39">
        <f t="shared" si="1"/>
        <v>1</v>
      </c>
      <c r="AJ18" s="39">
        <v>0</v>
      </c>
      <c r="AK18" s="39">
        <v>69074.83</v>
      </c>
      <c r="AL18" s="39">
        <f t="shared" si="20"/>
        <v>0</v>
      </c>
      <c r="AM18" s="39">
        <f t="shared" si="21"/>
        <v>1</v>
      </c>
      <c r="AN18" s="59">
        <f t="shared" si="22"/>
        <v>5.666666666666667</v>
      </c>
      <c r="AO18" s="94">
        <f t="shared" si="23"/>
        <v>4</v>
      </c>
      <c r="AP18" s="56">
        <v>6580</v>
      </c>
      <c r="AQ18" s="56">
        <v>6615</v>
      </c>
      <c r="AR18" s="53">
        <f t="shared" ref="AR18:AR23" si="92">AQ18/AP18*100</f>
        <v>100.53191489361701</v>
      </c>
      <c r="AS18" s="54">
        <f t="shared" si="25"/>
        <v>6</v>
      </c>
      <c r="AT18" s="39">
        <v>20</v>
      </c>
      <c r="AU18" s="13">
        <f t="shared" si="26"/>
        <v>0.66666666666666663</v>
      </c>
      <c r="AV18" s="50">
        <f t="shared" si="27"/>
        <v>10</v>
      </c>
      <c r="AW18" s="13">
        <v>8864.0300000000007</v>
      </c>
      <c r="AX18" s="39">
        <v>23.13</v>
      </c>
      <c r="AY18" s="13">
        <f t="shared" si="28"/>
        <v>31935.545467646636</v>
      </c>
      <c r="AZ18" s="86">
        <f t="shared" si="29"/>
        <v>125.74782142282062</v>
      </c>
      <c r="BA18" s="64">
        <f>ABS(AZ18-BA6)</f>
        <v>25.747821422820621</v>
      </c>
      <c r="BB18" s="94">
        <f t="shared" si="30"/>
        <v>17</v>
      </c>
      <c r="BC18" s="54">
        <v>5</v>
      </c>
      <c r="BD18" s="54">
        <v>3</v>
      </c>
      <c r="BE18" s="64">
        <f t="shared" si="31"/>
        <v>166.66666666666669</v>
      </c>
      <c r="BF18" s="54">
        <f t="shared" si="32"/>
        <v>14</v>
      </c>
      <c r="BG18" s="54">
        <v>0</v>
      </c>
      <c r="BH18" s="54">
        <v>237</v>
      </c>
      <c r="BI18" s="53">
        <f t="shared" si="90"/>
        <v>0</v>
      </c>
      <c r="BJ18" s="54">
        <f t="shared" si="33"/>
        <v>7</v>
      </c>
      <c r="BK18" s="54">
        <v>2</v>
      </c>
      <c r="BL18" s="54">
        <v>3</v>
      </c>
      <c r="BM18" s="53">
        <f t="shared" si="34"/>
        <v>66.666666666666657</v>
      </c>
      <c r="BN18" s="54">
        <f t="shared" si="74"/>
        <v>15</v>
      </c>
      <c r="BO18" s="59">
        <f t="shared" si="36"/>
        <v>11.5</v>
      </c>
      <c r="BP18" s="94">
        <f t="shared" si="2"/>
        <v>17</v>
      </c>
      <c r="BQ18" s="60"/>
      <c r="BR18" s="60"/>
      <c r="BS18" s="13">
        <v>94.93</v>
      </c>
      <c r="BT18" s="50">
        <f t="shared" si="75"/>
        <v>8</v>
      </c>
      <c r="BU18" s="13">
        <v>0</v>
      </c>
      <c r="BV18" s="50">
        <f t="shared" si="76"/>
        <v>1</v>
      </c>
      <c r="BW18" s="56"/>
      <c r="BX18" s="56"/>
      <c r="BY18" s="61">
        <v>0</v>
      </c>
      <c r="BZ18" s="54">
        <f t="shared" si="77"/>
        <v>1</v>
      </c>
      <c r="CA18" s="61">
        <v>2.1240000000000001</v>
      </c>
      <c r="CB18" s="54">
        <f t="shared" si="78"/>
        <v>17</v>
      </c>
      <c r="CC18" s="13">
        <v>79.34</v>
      </c>
      <c r="CD18" s="7">
        <f t="shared" si="41"/>
        <v>4</v>
      </c>
      <c r="CE18" s="59">
        <f t="shared" si="42"/>
        <v>6.2</v>
      </c>
      <c r="CF18" s="94">
        <f t="shared" si="43"/>
        <v>6</v>
      </c>
      <c r="CG18" s="55">
        <v>0.51749999999999996</v>
      </c>
      <c r="CH18" s="53">
        <f t="shared" si="3"/>
        <v>7.8231292517006792E-3</v>
      </c>
      <c r="CI18" s="54">
        <f t="shared" si="79"/>
        <v>16</v>
      </c>
      <c r="CJ18" s="54">
        <v>73</v>
      </c>
      <c r="CK18" s="54">
        <v>63</v>
      </c>
      <c r="CL18" s="53">
        <f t="shared" si="45"/>
        <v>86.301369863013704</v>
      </c>
      <c r="CM18" s="7">
        <f t="shared" si="46"/>
        <v>11</v>
      </c>
      <c r="CN18" s="59">
        <f t="shared" si="47"/>
        <v>13.5</v>
      </c>
      <c r="CO18" s="94">
        <f t="shared" si="48"/>
        <v>15</v>
      </c>
      <c r="CP18" s="62">
        <v>55</v>
      </c>
      <c r="CQ18" s="63">
        <v>0.90163934426229508</v>
      </c>
      <c r="CR18" s="94">
        <f t="shared" si="49"/>
        <v>16</v>
      </c>
      <c r="CS18" s="64">
        <v>44.2</v>
      </c>
      <c r="CT18" s="54">
        <f t="shared" si="50"/>
        <v>15</v>
      </c>
      <c r="CU18" s="54">
        <v>26</v>
      </c>
      <c r="CV18" s="53">
        <f t="shared" si="80"/>
        <v>100</v>
      </c>
      <c r="CW18" s="54">
        <f t="shared" si="81"/>
        <v>1</v>
      </c>
      <c r="CX18" s="54">
        <v>1</v>
      </c>
      <c r="CY18" s="54">
        <f t="shared" si="82"/>
        <v>1</v>
      </c>
      <c r="CZ18" s="54">
        <v>1</v>
      </c>
      <c r="DA18" s="54">
        <f t="shared" si="83"/>
        <v>1</v>
      </c>
      <c r="DB18" s="54">
        <v>6</v>
      </c>
      <c r="DC18" s="7">
        <f t="shared" si="84"/>
        <v>2</v>
      </c>
      <c r="DD18" s="54">
        <v>7</v>
      </c>
      <c r="DE18" s="54">
        <v>14</v>
      </c>
      <c r="DF18" s="53">
        <f t="shared" si="55"/>
        <v>50</v>
      </c>
      <c r="DG18" s="54">
        <f t="shared" si="56"/>
        <v>16</v>
      </c>
      <c r="DH18" s="53">
        <v>64.133738601823708</v>
      </c>
      <c r="DI18" s="53">
        <v>84.202569916855637</v>
      </c>
      <c r="DJ18" s="53">
        <f t="shared" si="57"/>
        <v>131.29215878031044</v>
      </c>
      <c r="DK18" s="7">
        <f t="shared" si="58"/>
        <v>11</v>
      </c>
      <c r="DL18" s="54">
        <v>11</v>
      </c>
      <c r="DM18" s="53">
        <f t="shared" si="59"/>
        <v>1.6628873771730914</v>
      </c>
      <c r="DN18" s="7">
        <f t="shared" si="60"/>
        <v>7</v>
      </c>
      <c r="DO18" s="59">
        <f t="shared" si="4"/>
        <v>7.7777777777777777</v>
      </c>
      <c r="DP18" s="94">
        <f t="shared" si="61"/>
        <v>15</v>
      </c>
      <c r="DQ18" s="39">
        <v>50</v>
      </c>
      <c r="DR18" s="39">
        <v>50</v>
      </c>
      <c r="DS18" s="13">
        <f t="shared" si="62"/>
        <v>100</v>
      </c>
      <c r="DT18" s="50">
        <f t="shared" si="85"/>
        <v>1</v>
      </c>
      <c r="DU18" s="65">
        <v>18.844984802431611</v>
      </c>
      <c r="DV18" s="13">
        <v>21.315192743764172</v>
      </c>
      <c r="DW18" s="66">
        <f t="shared" si="86"/>
        <v>113.10803891449052</v>
      </c>
      <c r="DX18" s="54">
        <f t="shared" si="87"/>
        <v>14</v>
      </c>
      <c r="DY18" s="46">
        <v>25</v>
      </c>
      <c r="DZ18" s="46">
        <v>25</v>
      </c>
      <c r="EA18" s="53">
        <f t="shared" si="65"/>
        <v>100</v>
      </c>
      <c r="EB18" s="54">
        <v>1</v>
      </c>
      <c r="EC18" s="54">
        <v>6</v>
      </c>
      <c r="ED18" s="54">
        <f t="shared" si="88"/>
        <v>5</v>
      </c>
      <c r="EE18" s="54">
        <v>0</v>
      </c>
      <c r="EF18" s="53">
        <f t="shared" si="5"/>
        <v>0</v>
      </c>
      <c r="EG18" s="54">
        <f t="shared" si="67"/>
        <v>1</v>
      </c>
      <c r="EH18" s="59">
        <f t="shared" si="68"/>
        <v>4.4000000000000004</v>
      </c>
      <c r="EI18" s="94">
        <f t="shared" si="69"/>
        <v>8</v>
      </c>
      <c r="EJ18" s="59">
        <f t="shared" si="6"/>
        <v>10.833333333333334</v>
      </c>
      <c r="EK18" s="39">
        <f t="shared" si="70"/>
        <v>14</v>
      </c>
    </row>
    <row r="19" spans="1:141" s="5" customFormat="1" x14ac:dyDescent="0.2">
      <c r="A19" s="90">
        <v>12</v>
      </c>
      <c r="B19" s="91" t="s">
        <v>14</v>
      </c>
      <c r="C19" s="92">
        <v>37551</v>
      </c>
      <c r="D19" s="93">
        <v>39642.25</v>
      </c>
      <c r="E19" s="92">
        <f t="shared" si="7"/>
        <v>105.56909270059387</v>
      </c>
      <c r="F19" s="50">
        <f t="shared" si="0"/>
        <v>12</v>
      </c>
      <c r="G19" s="95">
        <v>38685.230000000003</v>
      </c>
      <c r="H19" s="96">
        <v>39642.25</v>
      </c>
      <c r="I19" s="6">
        <f t="shared" si="8"/>
        <v>102.47386405612684</v>
      </c>
      <c r="J19" s="6">
        <f>ABS(I19-J6)</f>
        <v>2.4738640561268426</v>
      </c>
      <c r="K19" s="54">
        <f t="shared" si="9"/>
        <v>7</v>
      </c>
      <c r="L19" s="97">
        <v>29659.010999999999</v>
      </c>
      <c r="M19" s="98">
        <v>10113</v>
      </c>
      <c r="N19" s="99">
        <f t="shared" si="91"/>
        <v>2.932760901809552</v>
      </c>
      <c r="O19" s="54">
        <f t="shared" si="10"/>
        <v>3</v>
      </c>
      <c r="P19" s="97">
        <v>56903.3</v>
      </c>
      <c r="Q19" s="97">
        <v>56872</v>
      </c>
      <c r="R19" s="6">
        <f t="shared" si="11"/>
        <v>99.944994402785071</v>
      </c>
      <c r="S19" s="54">
        <f t="shared" si="12"/>
        <v>1</v>
      </c>
      <c r="T19" s="6">
        <v>0</v>
      </c>
      <c r="U19" s="98">
        <v>10113</v>
      </c>
      <c r="V19" s="99">
        <f t="shared" si="13"/>
        <v>0</v>
      </c>
      <c r="W19" s="7">
        <f t="shared" si="72"/>
        <v>1</v>
      </c>
      <c r="X19" s="92">
        <v>48604399.380000003</v>
      </c>
      <c r="Y19" s="92">
        <v>8864331.5999999996</v>
      </c>
      <c r="Z19" s="92">
        <f t="shared" si="15"/>
        <v>18.237714513652733</v>
      </c>
      <c r="AA19" s="50">
        <f t="shared" si="16"/>
        <v>7</v>
      </c>
      <c r="AB19" s="92">
        <v>56872</v>
      </c>
      <c r="AC19" s="92">
        <v>16331</v>
      </c>
      <c r="AD19" s="92">
        <f t="shared" si="17"/>
        <v>28.715360810240544</v>
      </c>
      <c r="AE19" s="50">
        <f t="shared" si="18"/>
        <v>2</v>
      </c>
      <c r="AF19" s="100">
        <v>160.452</v>
      </c>
      <c r="AG19" s="92">
        <v>56903.3</v>
      </c>
      <c r="AH19" s="128">
        <f t="shared" si="19"/>
        <v>2.8197310173575167E-3</v>
      </c>
      <c r="AI19" s="39">
        <f t="shared" si="1"/>
        <v>17</v>
      </c>
      <c r="AJ19" s="90">
        <v>0</v>
      </c>
      <c r="AK19" s="90">
        <v>39642.25</v>
      </c>
      <c r="AL19" s="90">
        <f t="shared" si="20"/>
        <v>0</v>
      </c>
      <c r="AM19" s="39">
        <f t="shared" si="21"/>
        <v>1</v>
      </c>
      <c r="AN19" s="59">
        <f t="shared" si="22"/>
        <v>5.666666666666667</v>
      </c>
      <c r="AO19" s="94">
        <f t="shared" si="23"/>
        <v>4</v>
      </c>
      <c r="AP19" s="98">
        <v>10110</v>
      </c>
      <c r="AQ19" s="98">
        <v>10113</v>
      </c>
      <c r="AR19" s="6">
        <f t="shared" si="92"/>
        <v>100.02967359050446</v>
      </c>
      <c r="AS19" s="54">
        <f t="shared" si="25"/>
        <v>9</v>
      </c>
      <c r="AT19" s="90">
        <v>25</v>
      </c>
      <c r="AU19" s="13">
        <f t="shared" si="26"/>
        <v>0.83333333333333337</v>
      </c>
      <c r="AV19" s="50">
        <f t="shared" si="27"/>
        <v>1</v>
      </c>
      <c r="AW19" s="92">
        <v>7929.4</v>
      </c>
      <c r="AX19" s="90">
        <v>25.4</v>
      </c>
      <c r="AY19" s="92">
        <f t="shared" si="28"/>
        <v>26015.09186351706</v>
      </c>
      <c r="AZ19" s="102">
        <f t="shared" si="29"/>
        <v>102.43573667047453</v>
      </c>
      <c r="BA19" s="103">
        <f>ABS(AZ19-BA6)</f>
        <v>2.435736670474526</v>
      </c>
      <c r="BB19" s="94">
        <f t="shared" si="30"/>
        <v>7</v>
      </c>
      <c r="BC19" s="7">
        <v>22</v>
      </c>
      <c r="BD19" s="7">
        <v>16</v>
      </c>
      <c r="BE19" s="103">
        <f t="shared" si="31"/>
        <v>137.5</v>
      </c>
      <c r="BF19" s="54">
        <f t="shared" si="32"/>
        <v>13</v>
      </c>
      <c r="BG19" s="7">
        <v>33</v>
      </c>
      <c r="BH19" s="7">
        <v>621</v>
      </c>
      <c r="BI19" s="6">
        <f t="shared" si="90"/>
        <v>5.3140096618357484</v>
      </c>
      <c r="BJ19" s="54">
        <f t="shared" si="33"/>
        <v>3</v>
      </c>
      <c r="BK19" s="7">
        <v>5</v>
      </c>
      <c r="BL19" s="7">
        <v>5</v>
      </c>
      <c r="BM19" s="6">
        <f t="shared" si="34"/>
        <v>100</v>
      </c>
      <c r="BN19" s="7">
        <f t="shared" si="74"/>
        <v>1</v>
      </c>
      <c r="BO19" s="59">
        <f t="shared" si="36"/>
        <v>5.666666666666667</v>
      </c>
      <c r="BP19" s="94">
        <f t="shared" si="2"/>
        <v>3</v>
      </c>
      <c r="BQ19" s="104"/>
      <c r="BR19" s="104"/>
      <c r="BS19" s="92">
        <v>102.15</v>
      </c>
      <c r="BT19" s="94">
        <f t="shared" si="75"/>
        <v>4</v>
      </c>
      <c r="BU19" s="92">
        <v>0</v>
      </c>
      <c r="BV19" s="94">
        <f t="shared" si="76"/>
        <v>1</v>
      </c>
      <c r="BW19" s="98"/>
      <c r="BX19" s="98"/>
      <c r="BY19" s="105">
        <v>0</v>
      </c>
      <c r="BZ19" s="7">
        <f t="shared" si="77"/>
        <v>1</v>
      </c>
      <c r="CA19" s="105">
        <v>0.88300000000000001</v>
      </c>
      <c r="CB19" s="7">
        <f t="shared" si="78"/>
        <v>13</v>
      </c>
      <c r="CC19" s="92">
        <v>61.21</v>
      </c>
      <c r="CD19" s="7">
        <f t="shared" si="41"/>
        <v>14</v>
      </c>
      <c r="CE19" s="59">
        <f t="shared" si="42"/>
        <v>6.6</v>
      </c>
      <c r="CF19" s="94">
        <f t="shared" si="43"/>
        <v>7</v>
      </c>
      <c r="CG19" s="97">
        <v>2.5844999999999998</v>
      </c>
      <c r="CH19" s="6">
        <f t="shared" si="3"/>
        <v>2.5556214773064374E-2</v>
      </c>
      <c r="CI19" s="7">
        <f t="shared" si="79"/>
        <v>11</v>
      </c>
      <c r="CJ19" s="7">
        <v>125</v>
      </c>
      <c r="CK19" s="7">
        <v>112</v>
      </c>
      <c r="CL19" s="6">
        <f t="shared" si="45"/>
        <v>89.6</v>
      </c>
      <c r="CM19" s="7">
        <f t="shared" si="46"/>
        <v>8</v>
      </c>
      <c r="CN19" s="59">
        <f t="shared" si="47"/>
        <v>9.5</v>
      </c>
      <c r="CO19" s="94">
        <f t="shared" si="48"/>
        <v>8</v>
      </c>
      <c r="CP19" s="106">
        <v>57</v>
      </c>
      <c r="CQ19" s="107">
        <v>0.96610169491525422</v>
      </c>
      <c r="CR19" s="94">
        <f t="shared" si="49"/>
        <v>9</v>
      </c>
      <c r="CS19" s="111">
        <v>57.4</v>
      </c>
      <c r="CT19" s="54">
        <f t="shared" si="50"/>
        <v>3</v>
      </c>
      <c r="CU19" s="7">
        <v>26</v>
      </c>
      <c r="CV19" s="6">
        <f t="shared" si="80"/>
        <v>100</v>
      </c>
      <c r="CW19" s="7">
        <f t="shared" si="81"/>
        <v>1</v>
      </c>
      <c r="CX19" s="7">
        <v>1</v>
      </c>
      <c r="CY19" s="7">
        <f t="shared" si="82"/>
        <v>1</v>
      </c>
      <c r="CZ19" s="7">
        <v>1</v>
      </c>
      <c r="DA19" s="7">
        <f t="shared" si="83"/>
        <v>1</v>
      </c>
      <c r="DB19" s="7">
        <v>5</v>
      </c>
      <c r="DC19" s="7">
        <f t="shared" si="84"/>
        <v>3</v>
      </c>
      <c r="DD19" s="7">
        <v>12</v>
      </c>
      <c r="DE19" s="7">
        <v>17</v>
      </c>
      <c r="DF19" s="6">
        <f t="shared" si="55"/>
        <v>70.588235294117652</v>
      </c>
      <c r="DG19" s="54">
        <f t="shared" si="56"/>
        <v>17</v>
      </c>
      <c r="DH19" s="6">
        <v>19.287833827893174</v>
      </c>
      <c r="DI19" s="6">
        <v>26.896074359734992</v>
      </c>
      <c r="DJ19" s="6">
        <f t="shared" si="57"/>
        <v>139.44580091124143</v>
      </c>
      <c r="DK19" s="7">
        <f t="shared" si="58"/>
        <v>6</v>
      </c>
      <c r="DL19" s="7">
        <v>131</v>
      </c>
      <c r="DM19" s="6">
        <f t="shared" si="59"/>
        <v>12.953624048254722</v>
      </c>
      <c r="DN19" s="7">
        <f t="shared" si="60"/>
        <v>1</v>
      </c>
      <c r="DO19" s="59">
        <f t="shared" si="4"/>
        <v>4.666666666666667</v>
      </c>
      <c r="DP19" s="94">
        <f t="shared" si="61"/>
        <v>6</v>
      </c>
      <c r="DQ19" s="90">
        <v>61</v>
      </c>
      <c r="DR19" s="90">
        <v>61</v>
      </c>
      <c r="DS19" s="92">
        <f t="shared" si="62"/>
        <v>100</v>
      </c>
      <c r="DT19" s="94">
        <f t="shared" si="85"/>
        <v>1</v>
      </c>
      <c r="DU19" s="108">
        <v>16.122650840751731</v>
      </c>
      <c r="DV19" s="92">
        <v>14.041332937802828</v>
      </c>
      <c r="DW19" s="109">
        <f t="shared" si="86"/>
        <v>87.090721473120595</v>
      </c>
      <c r="DX19" s="7">
        <f t="shared" si="87"/>
        <v>10</v>
      </c>
      <c r="DY19" s="110">
        <v>50</v>
      </c>
      <c r="DZ19" s="110">
        <v>50</v>
      </c>
      <c r="EA19" s="6">
        <f t="shared" si="65"/>
        <v>100</v>
      </c>
      <c r="EB19" s="7">
        <v>1</v>
      </c>
      <c r="EC19" s="7">
        <v>13</v>
      </c>
      <c r="ED19" s="7">
        <f t="shared" si="88"/>
        <v>13</v>
      </c>
      <c r="EE19" s="7">
        <v>0</v>
      </c>
      <c r="EF19" s="6">
        <f t="shared" si="5"/>
        <v>0</v>
      </c>
      <c r="EG19" s="54">
        <f t="shared" si="67"/>
        <v>1</v>
      </c>
      <c r="EH19" s="59">
        <f t="shared" si="68"/>
        <v>5.2</v>
      </c>
      <c r="EI19" s="94">
        <f t="shared" si="69"/>
        <v>10</v>
      </c>
      <c r="EJ19" s="59">
        <f t="shared" si="6"/>
        <v>6.333333333333333</v>
      </c>
      <c r="EK19" s="39">
        <f t="shared" si="70"/>
        <v>3</v>
      </c>
    </row>
    <row r="20" spans="1:141" s="5" customFormat="1" x14ac:dyDescent="0.2">
      <c r="A20" s="39">
        <v>13</v>
      </c>
      <c r="B20" s="48" t="s">
        <v>15</v>
      </c>
      <c r="C20" s="13">
        <v>27480.92</v>
      </c>
      <c r="D20" s="49">
        <v>31487.119999999999</v>
      </c>
      <c r="E20" s="13">
        <f t="shared" si="7"/>
        <v>114.578114560939</v>
      </c>
      <c r="F20" s="50">
        <f t="shared" si="0"/>
        <v>5</v>
      </c>
      <c r="G20" s="51">
        <v>31099.82</v>
      </c>
      <c r="H20" s="52">
        <v>31487.119999999999</v>
      </c>
      <c r="I20" s="53">
        <f t="shared" si="8"/>
        <v>101.24534482836233</v>
      </c>
      <c r="J20" s="53">
        <f>ABS(I20-J6)</f>
        <v>1.2453448283623345</v>
      </c>
      <c r="K20" s="54">
        <f t="shared" si="9"/>
        <v>4</v>
      </c>
      <c r="L20" s="55">
        <v>2861.6</v>
      </c>
      <c r="M20" s="56">
        <v>5849</v>
      </c>
      <c r="N20" s="57">
        <f t="shared" si="91"/>
        <v>0.48924602496153186</v>
      </c>
      <c r="O20" s="54">
        <f t="shared" si="10"/>
        <v>14</v>
      </c>
      <c r="P20" s="55">
        <v>35626.9</v>
      </c>
      <c r="Q20" s="55">
        <v>26280</v>
      </c>
      <c r="R20" s="53">
        <f t="shared" si="11"/>
        <v>73.764486946661094</v>
      </c>
      <c r="S20" s="54">
        <f t="shared" si="12"/>
        <v>16</v>
      </c>
      <c r="T20" s="53">
        <v>0</v>
      </c>
      <c r="U20" s="56">
        <v>5849</v>
      </c>
      <c r="V20" s="57">
        <f t="shared" si="13"/>
        <v>0</v>
      </c>
      <c r="W20" s="54">
        <f t="shared" si="72"/>
        <v>1</v>
      </c>
      <c r="X20" s="13">
        <v>23171598.199999999</v>
      </c>
      <c r="Y20" s="13">
        <v>9158372.7200000007</v>
      </c>
      <c r="Z20" s="13">
        <f t="shared" si="15"/>
        <v>39.524130536667087</v>
      </c>
      <c r="AA20" s="50">
        <f t="shared" si="16"/>
        <v>17</v>
      </c>
      <c r="AB20" s="13">
        <v>26280</v>
      </c>
      <c r="AC20" s="13">
        <v>3554.7</v>
      </c>
      <c r="AD20" s="13">
        <f t="shared" si="17"/>
        <v>13.526255707762555</v>
      </c>
      <c r="AE20" s="50">
        <f t="shared" si="18"/>
        <v>11</v>
      </c>
      <c r="AF20" s="58">
        <v>0.2</v>
      </c>
      <c r="AG20" s="13">
        <v>35626.9</v>
      </c>
      <c r="AH20" s="127">
        <f t="shared" si="19"/>
        <v>5.6137356884825792E-6</v>
      </c>
      <c r="AI20" s="39">
        <f t="shared" si="1"/>
        <v>14</v>
      </c>
      <c r="AJ20" s="39">
        <v>0</v>
      </c>
      <c r="AK20" s="39">
        <v>31487.119999999999</v>
      </c>
      <c r="AL20" s="39">
        <f t="shared" si="20"/>
        <v>0</v>
      </c>
      <c r="AM20" s="39">
        <f t="shared" si="21"/>
        <v>1</v>
      </c>
      <c r="AN20" s="59">
        <f t="shared" si="22"/>
        <v>9.2222222222222214</v>
      </c>
      <c r="AO20" s="94">
        <f t="shared" si="23"/>
        <v>15</v>
      </c>
      <c r="AP20" s="56">
        <v>5861</v>
      </c>
      <c r="AQ20" s="56">
        <v>5849</v>
      </c>
      <c r="AR20" s="53">
        <f t="shared" si="92"/>
        <v>99.795256782119097</v>
      </c>
      <c r="AS20" s="54">
        <f t="shared" si="25"/>
        <v>11</v>
      </c>
      <c r="AT20" s="39">
        <v>21</v>
      </c>
      <c r="AU20" s="13">
        <f t="shared" si="26"/>
        <v>0.7</v>
      </c>
      <c r="AV20" s="50">
        <f t="shared" si="27"/>
        <v>8</v>
      </c>
      <c r="AW20" s="13">
        <v>2894.5</v>
      </c>
      <c r="AX20" s="39">
        <v>9.25</v>
      </c>
      <c r="AY20" s="13">
        <f t="shared" si="28"/>
        <v>26076.576576576575</v>
      </c>
      <c r="AZ20" s="86">
        <f t="shared" si="29"/>
        <v>102.67783583004184</v>
      </c>
      <c r="BA20" s="64">
        <f>ABS(AZ20-BA6)</f>
        <v>2.6778358300418432</v>
      </c>
      <c r="BB20" s="94">
        <f t="shared" si="30"/>
        <v>8</v>
      </c>
      <c r="BC20" s="54">
        <v>0</v>
      </c>
      <c r="BD20" s="54">
        <v>1</v>
      </c>
      <c r="BE20" s="64">
        <f t="shared" si="31"/>
        <v>0</v>
      </c>
      <c r="BF20" s="54">
        <f t="shared" si="32"/>
        <v>1</v>
      </c>
      <c r="BG20" s="54">
        <v>0</v>
      </c>
      <c r="BH20" s="54">
        <v>267</v>
      </c>
      <c r="BI20" s="53">
        <f t="shared" si="90"/>
        <v>0</v>
      </c>
      <c r="BJ20" s="54">
        <f t="shared" si="33"/>
        <v>7</v>
      </c>
      <c r="BK20" s="54">
        <v>2</v>
      </c>
      <c r="BL20" s="54">
        <v>2</v>
      </c>
      <c r="BM20" s="53">
        <f t="shared" si="34"/>
        <v>100</v>
      </c>
      <c r="BN20" s="54">
        <f t="shared" si="74"/>
        <v>1</v>
      </c>
      <c r="BO20" s="59">
        <f t="shared" si="36"/>
        <v>6</v>
      </c>
      <c r="BP20" s="94">
        <f t="shared" si="2"/>
        <v>4</v>
      </c>
      <c r="BQ20" s="60"/>
      <c r="BR20" s="60"/>
      <c r="BS20" s="13">
        <v>97.5</v>
      </c>
      <c r="BT20" s="50">
        <f t="shared" si="75"/>
        <v>7</v>
      </c>
      <c r="BU20" s="13">
        <v>61.37</v>
      </c>
      <c r="BV20" s="50">
        <f t="shared" si="76"/>
        <v>16</v>
      </c>
      <c r="BW20" s="56"/>
      <c r="BX20" s="56"/>
      <c r="BY20" s="61">
        <v>1.12E-2</v>
      </c>
      <c r="BZ20" s="54">
        <f t="shared" si="77"/>
        <v>12</v>
      </c>
      <c r="CA20" s="61">
        <v>0.83699999999999997</v>
      </c>
      <c r="CB20" s="54">
        <f t="shared" si="78"/>
        <v>12</v>
      </c>
      <c r="CC20" s="13">
        <v>81.56</v>
      </c>
      <c r="CD20" s="7">
        <f t="shared" si="41"/>
        <v>3</v>
      </c>
      <c r="CE20" s="59">
        <f t="shared" si="42"/>
        <v>10</v>
      </c>
      <c r="CF20" s="94">
        <f t="shared" si="43"/>
        <v>15</v>
      </c>
      <c r="CG20" s="55">
        <v>3.2239</v>
      </c>
      <c r="CH20" s="53">
        <f t="shared" si="3"/>
        <v>5.5118823730552234E-2</v>
      </c>
      <c r="CI20" s="54">
        <f t="shared" si="79"/>
        <v>3</v>
      </c>
      <c r="CJ20" s="54">
        <v>42</v>
      </c>
      <c r="CK20" s="54">
        <v>40</v>
      </c>
      <c r="CL20" s="53">
        <f>CK20*100/CJ20</f>
        <v>95.238095238095241</v>
      </c>
      <c r="CM20" s="7">
        <f t="shared" si="46"/>
        <v>6</v>
      </c>
      <c r="CN20" s="59">
        <f t="shared" si="47"/>
        <v>4.5</v>
      </c>
      <c r="CO20" s="94">
        <f t="shared" si="48"/>
        <v>5</v>
      </c>
      <c r="CP20" s="62">
        <v>55</v>
      </c>
      <c r="CQ20" s="63">
        <v>0.96491228070175439</v>
      </c>
      <c r="CR20" s="94">
        <f t="shared" si="49"/>
        <v>10</v>
      </c>
      <c r="CS20" s="64">
        <v>41.2</v>
      </c>
      <c r="CT20" s="54">
        <f t="shared" si="50"/>
        <v>17</v>
      </c>
      <c r="CU20" s="54">
        <v>26</v>
      </c>
      <c r="CV20" s="53">
        <f t="shared" si="80"/>
        <v>100</v>
      </c>
      <c r="CW20" s="54">
        <f t="shared" si="81"/>
        <v>1</v>
      </c>
      <c r="CX20" s="54">
        <v>1</v>
      </c>
      <c r="CY20" s="54">
        <f t="shared" si="82"/>
        <v>1</v>
      </c>
      <c r="CZ20" s="54">
        <v>1</v>
      </c>
      <c r="DA20" s="54">
        <f t="shared" si="83"/>
        <v>1</v>
      </c>
      <c r="DB20" s="54">
        <v>1</v>
      </c>
      <c r="DC20" s="7">
        <f t="shared" si="84"/>
        <v>7</v>
      </c>
      <c r="DD20" s="54">
        <v>1</v>
      </c>
      <c r="DE20" s="54">
        <v>11</v>
      </c>
      <c r="DF20" s="53">
        <f t="shared" si="55"/>
        <v>9.0909090909090917</v>
      </c>
      <c r="DG20" s="54">
        <f t="shared" si="56"/>
        <v>8</v>
      </c>
      <c r="DH20" s="53">
        <v>21.839276573963488</v>
      </c>
      <c r="DI20" s="53">
        <v>31.116430159001538</v>
      </c>
      <c r="DJ20" s="53">
        <f t="shared" si="57"/>
        <v>142.47921653274062</v>
      </c>
      <c r="DK20" s="7">
        <f t="shared" si="58"/>
        <v>5</v>
      </c>
      <c r="DL20" s="54">
        <v>7</v>
      </c>
      <c r="DM20" s="53">
        <f t="shared" si="59"/>
        <v>1.196785775346213</v>
      </c>
      <c r="DN20" s="7">
        <f t="shared" si="60"/>
        <v>8</v>
      </c>
      <c r="DO20" s="59">
        <f t="shared" si="4"/>
        <v>6.4444444444444446</v>
      </c>
      <c r="DP20" s="94">
        <f t="shared" si="61"/>
        <v>9</v>
      </c>
      <c r="DQ20" s="39">
        <v>95</v>
      </c>
      <c r="DR20" s="39">
        <v>95</v>
      </c>
      <c r="DS20" s="13">
        <f t="shared" si="62"/>
        <v>100</v>
      </c>
      <c r="DT20" s="50">
        <f t="shared" si="85"/>
        <v>1</v>
      </c>
      <c r="DU20" s="65">
        <v>13.820167206961269</v>
      </c>
      <c r="DV20" s="13">
        <v>11.7968883569841</v>
      </c>
      <c r="DW20" s="66">
        <f t="shared" si="86"/>
        <v>85.359953901584944</v>
      </c>
      <c r="DX20" s="54">
        <f t="shared" si="87"/>
        <v>8</v>
      </c>
      <c r="DY20" s="46">
        <v>20</v>
      </c>
      <c r="DZ20" s="46">
        <v>20</v>
      </c>
      <c r="EA20" s="53">
        <f t="shared" si="65"/>
        <v>100</v>
      </c>
      <c r="EB20" s="54">
        <v>1</v>
      </c>
      <c r="EC20" s="54">
        <v>9</v>
      </c>
      <c r="ED20" s="54">
        <f t="shared" si="88"/>
        <v>9</v>
      </c>
      <c r="EE20" s="54">
        <v>0</v>
      </c>
      <c r="EF20" s="53">
        <f t="shared" si="5"/>
        <v>0</v>
      </c>
      <c r="EG20" s="54">
        <f t="shared" si="67"/>
        <v>1</v>
      </c>
      <c r="EH20" s="59">
        <f t="shared" si="68"/>
        <v>4</v>
      </c>
      <c r="EI20" s="94">
        <f t="shared" si="69"/>
        <v>6</v>
      </c>
      <c r="EJ20" s="59">
        <f t="shared" si="6"/>
        <v>9</v>
      </c>
      <c r="EK20" s="39">
        <f t="shared" si="70"/>
        <v>8</v>
      </c>
    </row>
    <row r="21" spans="1:141" s="5" customFormat="1" x14ac:dyDescent="0.2">
      <c r="A21" s="39">
        <v>14</v>
      </c>
      <c r="B21" s="48" t="s">
        <v>16</v>
      </c>
      <c r="C21" s="13">
        <v>31327.74</v>
      </c>
      <c r="D21" s="49">
        <v>31033.81</v>
      </c>
      <c r="E21" s="13">
        <f t="shared" si="7"/>
        <v>99.061758045744767</v>
      </c>
      <c r="F21" s="50">
        <f t="shared" si="0"/>
        <v>17</v>
      </c>
      <c r="G21" s="51">
        <v>30722.65</v>
      </c>
      <c r="H21" s="52">
        <v>31033.81</v>
      </c>
      <c r="I21" s="53">
        <f t="shared" si="8"/>
        <v>101.0128032575315</v>
      </c>
      <c r="J21" s="53">
        <f>ABS(I21-J6)</f>
        <v>1.0128032575315018</v>
      </c>
      <c r="K21" s="54">
        <f t="shared" si="9"/>
        <v>2</v>
      </c>
      <c r="L21" s="55">
        <v>52328.595999999998</v>
      </c>
      <c r="M21" s="56">
        <v>5565</v>
      </c>
      <c r="N21" s="57">
        <f t="shared" si="91"/>
        <v>9.4031619047619035</v>
      </c>
      <c r="O21" s="54">
        <f t="shared" si="10"/>
        <v>1</v>
      </c>
      <c r="P21" s="55">
        <v>43189.4</v>
      </c>
      <c r="Q21" s="55">
        <v>42925.9</v>
      </c>
      <c r="R21" s="53">
        <f t="shared" si="11"/>
        <v>99.38989659499785</v>
      </c>
      <c r="S21" s="54">
        <f t="shared" si="12"/>
        <v>8</v>
      </c>
      <c r="T21" s="53">
        <v>0</v>
      </c>
      <c r="U21" s="56">
        <v>5565</v>
      </c>
      <c r="V21" s="57">
        <f t="shared" si="13"/>
        <v>0</v>
      </c>
      <c r="W21" s="54">
        <f t="shared" si="72"/>
        <v>1</v>
      </c>
      <c r="X21" s="13">
        <v>40464489.939999998</v>
      </c>
      <c r="Y21" s="13">
        <v>5174703.34</v>
      </c>
      <c r="Z21" s="13">
        <f t="shared" si="15"/>
        <v>12.788257921137655</v>
      </c>
      <c r="AA21" s="50">
        <f t="shared" si="16"/>
        <v>2</v>
      </c>
      <c r="AB21" s="13">
        <v>42926</v>
      </c>
      <c r="AC21" s="13">
        <v>2885.1</v>
      </c>
      <c r="AD21" s="13">
        <f t="shared" si="17"/>
        <v>6.7211014303685408</v>
      </c>
      <c r="AE21" s="50">
        <f t="shared" si="18"/>
        <v>17</v>
      </c>
      <c r="AF21" s="58">
        <v>0</v>
      </c>
      <c r="AG21" s="13">
        <v>43189.4</v>
      </c>
      <c r="AH21" s="127">
        <f t="shared" si="19"/>
        <v>0</v>
      </c>
      <c r="AI21" s="39">
        <f t="shared" si="1"/>
        <v>1</v>
      </c>
      <c r="AJ21" s="39">
        <v>0</v>
      </c>
      <c r="AK21" s="39">
        <v>31033.81</v>
      </c>
      <c r="AL21" s="39">
        <f t="shared" si="20"/>
        <v>0</v>
      </c>
      <c r="AM21" s="39">
        <f t="shared" si="21"/>
        <v>1</v>
      </c>
      <c r="AN21" s="59">
        <f t="shared" si="22"/>
        <v>5.5555555555555554</v>
      </c>
      <c r="AO21" s="94">
        <f t="shared" si="23"/>
        <v>2</v>
      </c>
      <c r="AP21" s="56">
        <v>4889</v>
      </c>
      <c r="AQ21" s="56">
        <v>5565</v>
      </c>
      <c r="AR21" s="53">
        <f t="shared" si="92"/>
        <v>113.8269584782164</v>
      </c>
      <c r="AS21" s="54">
        <f t="shared" si="25"/>
        <v>1</v>
      </c>
      <c r="AT21" s="39">
        <v>13</v>
      </c>
      <c r="AU21" s="13">
        <f t="shared" si="26"/>
        <v>0.43333333333333335</v>
      </c>
      <c r="AV21" s="50">
        <f t="shared" si="27"/>
        <v>12</v>
      </c>
      <c r="AW21" s="13">
        <v>4426.4799999999996</v>
      </c>
      <c r="AX21" s="39">
        <v>13.55</v>
      </c>
      <c r="AY21" s="13">
        <f t="shared" si="28"/>
        <v>27223.124231242309</v>
      </c>
      <c r="AZ21" s="86">
        <f t="shared" si="29"/>
        <v>107.19242506346272</v>
      </c>
      <c r="BA21" s="64">
        <f>ABS(AZ21-BA6)</f>
        <v>7.1924250634627214</v>
      </c>
      <c r="BB21" s="94">
        <f t="shared" si="30"/>
        <v>14</v>
      </c>
      <c r="BC21" s="54">
        <v>6</v>
      </c>
      <c r="BD21" s="54">
        <v>12</v>
      </c>
      <c r="BE21" s="64">
        <f t="shared" si="31"/>
        <v>50</v>
      </c>
      <c r="BF21" s="54">
        <f t="shared" si="32"/>
        <v>4</v>
      </c>
      <c r="BG21" s="54">
        <v>0</v>
      </c>
      <c r="BH21" s="54">
        <v>222</v>
      </c>
      <c r="BI21" s="53">
        <f t="shared" si="90"/>
        <v>0</v>
      </c>
      <c r="BJ21" s="54">
        <f t="shared" si="33"/>
        <v>7</v>
      </c>
      <c r="BK21" s="54">
        <v>2</v>
      </c>
      <c r="BL21" s="54">
        <v>3</v>
      </c>
      <c r="BM21" s="53">
        <f t="shared" si="34"/>
        <v>66.666666666666657</v>
      </c>
      <c r="BN21" s="54">
        <f t="shared" si="74"/>
        <v>15</v>
      </c>
      <c r="BO21" s="59">
        <f t="shared" si="36"/>
        <v>8.8333333333333339</v>
      </c>
      <c r="BP21" s="94">
        <f t="shared" si="2"/>
        <v>13</v>
      </c>
      <c r="BQ21" s="60"/>
      <c r="BR21" s="60"/>
      <c r="BS21" s="13">
        <v>98.71</v>
      </c>
      <c r="BT21" s="50">
        <f t="shared" si="75"/>
        <v>6</v>
      </c>
      <c r="BU21" s="13">
        <v>0</v>
      </c>
      <c r="BV21" s="50">
        <f t="shared" si="76"/>
        <v>1</v>
      </c>
      <c r="BW21" s="56"/>
      <c r="BX21" s="56"/>
      <c r="BY21" s="61">
        <v>0</v>
      </c>
      <c r="BZ21" s="54">
        <f t="shared" si="77"/>
        <v>1</v>
      </c>
      <c r="CA21" s="61">
        <v>0.58899999999999997</v>
      </c>
      <c r="CB21" s="54">
        <f t="shared" si="78"/>
        <v>11</v>
      </c>
      <c r="CC21" s="13">
        <v>66.52</v>
      </c>
      <c r="CD21" s="7">
        <f t="shared" si="41"/>
        <v>10</v>
      </c>
      <c r="CE21" s="59">
        <f t="shared" si="42"/>
        <v>5.8</v>
      </c>
      <c r="CF21" s="94">
        <f t="shared" si="43"/>
        <v>5</v>
      </c>
      <c r="CG21" s="55">
        <v>2.2881</v>
      </c>
      <c r="CH21" s="53">
        <f t="shared" si="3"/>
        <v>4.1115902964959566E-2</v>
      </c>
      <c r="CI21" s="54">
        <f t="shared" si="79"/>
        <v>6</v>
      </c>
      <c r="CJ21" s="54">
        <v>75</v>
      </c>
      <c r="CK21" s="54">
        <v>55</v>
      </c>
      <c r="CL21" s="53">
        <f t="shared" si="45"/>
        <v>73.333333333333329</v>
      </c>
      <c r="CM21" s="7">
        <f t="shared" si="46"/>
        <v>15</v>
      </c>
      <c r="CN21" s="59">
        <f t="shared" si="47"/>
        <v>10.5</v>
      </c>
      <c r="CO21" s="94">
        <f t="shared" si="48"/>
        <v>10</v>
      </c>
      <c r="CP21" s="62">
        <v>55</v>
      </c>
      <c r="CQ21" s="63">
        <v>0.96491228070175439</v>
      </c>
      <c r="CR21" s="94">
        <f t="shared" si="49"/>
        <v>10</v>
      </c>
      <c r="CS21" s="64">
        <v>54.7</v>
      </c>
      <c r="CT21" s="54">
        <f t="shared" si="50"/>
        <v>6</v>
      </c>
      <c r="CU21" s="54">
        <v>26</v>
      </c>
      <c r="CV21" s="53">
        <f t="shared" si="80"/>
        <v>100</v>
      </c>
      <c r="CW21" s="54">
        <f t="shared" si="81"/>
        <v>1</v>
      </c>
      <c r="CX21" s="54">
        <v>1</v>
      </c>
      <c r="CY21" s="54">
        <f t="shared" si="82"/>
        <v>1</v>
      </c>
      <c r="CZ21" s="54">
        <v>1</v>
      </c>
      <c r="DA21" s="54">
        <f t="shared" si="83"/>
        <v>1</v>
      </c>
      <c r="DB21" s="54">
        <v>1</v>
      </c>
      <c r="DC21" s="7">
        <f t="shared" si="84"/>
        <v>7</v>
      </c>
      <c r="DD21" s="54">
        <v>1</v>
      </c>
      <c r="DE21" s="54">
        <v>11</v>
      </c>
      <c r="DF21" s="53">
        <f t="shared" si="55"/>
        <v>9.0909090909090917</v>
      </c>
      <c r="DG21" s="54">
        <f t="shared" si="56"/>
        <v>8</v>
      </c>
      <c r="DH21" s="53">
        <v>40.703620372264261</v>
      </c>
      <c r="DI21" s="53">
        <v>48.158131176999106</v>
      </c>
      <c r="DJ21" s="53">
        <f t="shared" si="57"/>
        <v>118.31412227354204</v>
      </c>
      <c r="DK21" s="7">
        <f t="shared" si="58"/>
        <v>16</v>
      </c>
      <c r="DL21" s="54">
        <v>11</v>
      </c>
      <c r="DM21" s="53">
        <f t="shared" si="59"/>
        <v>1.9766397124887691</v>
      </c>
      <c r="DN21" s="7">
        <f t="shared" si="60"/>
        <v>5</v>
      </c>
      <c r="DO21" s="59">
        <f t="shared" si="4"/>
        <v>6.1111111111111107</v>
      </c>
      <c r="DP21" s="94">
        <f t="shared" si="61"/>
        <v>8</v>
      </c>
      <c r="DQ21" s="39">
        <v>51</v>
      </c>
      <c r="DR21" s="39">
        <v>51</v>
      </c>
      <c r="DS21" s="13">
        <f t="shared" si="62"/>
        <v>100</v>
      </c>
      <c r="DT21" s="50">
        <f t="shared" si="85"/>
        <v>1</v>
      </c>
      <c r="DU21" s="65">
        <v>32.726528942524034</v>
      </c>
      <c r="DV21" s="13">
        <v>19.58670260557053</v>
      </c>
      <c r="DW21" s="66">
        <f t="shared" si="86"/>
        <v>59.849618149146444</v>
      </c>
      <c r="DX21" s="54">
        <f t="shared" si="87"/>
        <v>1</v>
      </c>
      <c r="DY21" s="46">
        <v>25</v>
      </c>
      <c r="DZ21" s="46">
        <v>25</v>
      </c>
      <c r="EA21" s="53">
        <f t="shared" si="65"/>
        <v>100</v>
      </c>
      <c r="EB21" s="54">
        <v>1</v>
      </c>
      <c r="EC21" s="54">
        <v>10</v>
      </c>
      <c r="ED21" s="54">
        <f t="shared" si="88"/>
        <v>10</v>
      </c>
      <c r="EE21" s="54">
        <v>0</v>
      </c>
      <c r="EF21" s="53">
        <f t="shared" si="5"/>
        <v>0</v>
      </c>
      <c r="EG21" s="54">
        <f t="shared" si="67"/>
        <v>1</v>
      </c>
      <c r="EH21" s="59">
        <f t="shared" si="68"/>
        <v>2.8</v>
      </c>
      <c r="EI21" s="94">
        <f t="shared" si="69"/>
        <v>5</v>
      </c>
      <c r="EJ21" s="59">
        <f t="shared" si="6"/>
        <v>7.166666666666667</v>
      </c>
      <c r="EK21" s="39">
        <f t="shared" si="70"/>
        <v>5</v>
      </c>
    </row>
    <row r="22" spans="1:141" s="5" customFormat="1" x14ac:dyDescent="0.2">
      <c r="A22" s="90">
        <v>15</v>
      </c>
      <c r="B22" s="91" t="s">
        <v>17</v>
      </c>
      <c r="C22" s="92">
        <v>8387.08</v>
      </c>
      <c r="D22" s="93">
        <v>10852.3</v>
      </c>
      <c r="E22" s="92">
        <f t="shared" si="7"/>
        <v>129.39306647844063</v>
      </c>
      <c r="F22" s="50">
        <f t="shared" si="0"/>
        <v>1</v>
      </c>
      <c r="G22" s="95">
        <v>10492.31</v>
      </c>
      <c r="H22" s="96">
        <v>10852.3</v>
      </c>
      <c r="I22" s="6">
        <f t="shared" si="8"/>
        <v>103.43098898145404</v>
      </c>
      <c r="J22" s="6">
        <f>ABS(I22-J6)</f>
        <v>3.4309889814540355</v>
      </c>
      <c r="K22" s="54">
        <f t="shared" si="9"/>
        <v>10</v>
      </c>
      <c r="L22" s="97">
        <v>902.19200000000001</v>
      </c>
      <c r="M22" s="98">
        <v>1312</v>
      </c>
      <c r="N22" s="99">
        <f t="shared" si="91"/>
        <v>0.68764634146341463</v>
      </c>
      <c r="O22" s="54">
        <f t="shared" si="10"/>
        <v>11</v>
      </c>
      <c r="P22" s="97">
        <v>14336.2</v>
      </c>
      <c r="Q22" s="97">
        <v>14299.9</v>
      </c>
      <c r="R22" s="6">
        <f t="shared" si="11"/>
        <v>99.746794827081089</v>
      </c>
      <c r="S22" s="54">
        <f t="shared" si="12"/>
        <v>4</v>
      </c>
      <c r="T22" s="6">
        <v>0</v>
      </c>
      <c r="U22" s="98">
        <v>1312</v>
      </c>
      <c r="V22" s="99">
        <f t="shared" si="13"/>
        <v>0</v>
      </c>
      <c r="W22" s="7">
        <f t="shared" si="72"/>
        <v>1</v>
      </c>
      <c r="X22" s="92">
        <v>13272314.27</v>
      </c>
      <c r="Y22" s="92">
        <v>3357450.57</v>
      </c>
      <c r="Z22" s="92">
        <f t="shared" si="15"/>
        <v>25.29664760567789</v>
      </c>
      <c r="AA22" s="50">
        <f t="shared" si="16"/>
        <v>13</v>
      </c>
      <c r="AB22" s="92">
        <v>14299.8</v>
      </c>
      <c r="AC22" s="92">
        <v>1253.5</v>
      </c>
      <c r="AD22" s="92">
        <f t="shared" si="17"/>
        <v>8.7658568651309814</v>
      </c>
      <c r="AE22" s="50">
        <f t="shared" si="18"/>
        <v>14</v>
      </c>
      <c r="AF22" s="100">
        <v>0.28799999999999998</v>
      </c>
      <c r="AG22" s="92">
        <v>14336.2</v>
      </c>
      <c r="AH22" s="128">
        <f t="shared" si="19"/>
        <v>2.0089005454723008E-5</v>
      </c>
      <c r="AI22" s="39">
        <f t="shared" si="1"/>
        <v>15</v>
      </c>
      <c r="AJ22" s="90">
        <v>0</v>
      </c>
      <c r="AK22" s="90">
        <v>10852.3</v>
      </c>
      <c r="AL22" s="90">
        <f t="shared" si="20"/>
        <v>0</v>
      </c>
      <c r="AM22" s="39">
        <f t="shared" si="21"/>
        <v>1</v>
      </c>
      <c r="AN22" s="59">
        <f t="shared" si="22"/>
        <v>7.7777777777777777</v>
      </c>
      <c r="AO22" s="94">
        <f t="shared" si="23"/>
        <v>9</v>
      </c>
      <c r="AP22" s="98">
        <v>1317</v>
      </c>
      <c r="AQ22" s="98">
        <v>1312</v>
      </c>
      <c r="AR22" s="6">
        <f t="shared" si="92"/>
        <v>99.620349278663639</v>
      </c>
      <c r="AS22" s="54">
        <f t="shared" si="25"/>
        <v>12</v>
      </c>
      <c r="AT22" s="90">
        <v>11</v>
      </c>
      <c r="AU22" s="13">
        <f t="shared" si="26"/>
        <v>0.36666666666666664</v>
      </c>
      <c r="AV22" s="50">
        <f t="shared" si="27"/>
        <v>15</v>
      </c>
      <c r="AW22" s="92">
        <v>1539</v>
      </c>
      <c r="AX22" s="90">
        <v>4.9000000000000004</v>
      </c>
      <c r="AY22" s="92">
        <f t="shared" si="28"/>
        <v>26173.4693877551</v>
      </c>
      <c r="AZ22" s="102">
        <f t="shared" si="29"/>
        <v>103.05935616228655</v>
      </c>
      <c r="BA22" s="103">
        <f>ABS(AZ22-BA6)</f>
        <v>3.0593561622865479</v>
      </c>
      <c r="BB22" s="94">
        <f t="shared" si="30"/>
        <v>9</v>
      </c>
      <c r="BC22" s="7">
        <v>0</v>
      </c>
      <c r="BD22" s="7">
        <v>2</v>
      </c>
      <c r="BE22" s="103">
        <f t="shared" si="31"/>
        <v>0</v>
      </c>
      <c r="BF22" s="54">
        <f t="shared" si="32"/>
        <v>1</v>
      </c>
      <c r="BG22" s="7">
        <v>0</v>
      </c>
      <c r="BH22" s="7">
        <v>58</v>
      </c>
      <c r="BI22" s="6">
        <f t="shared" si="90"/>
        <v>0</v>
      </c>
      <c r="BJ22" s="54">
        <f t="shared" si="33"/>
        <v>7</v>
      </c>
      <c r="BK22" s="7">
        <v>2</v>
      </c>
      <c r="BL22" s="7">
        <v>2</v>
      </c>
      <c r="BM22" s="6">
        <f t="shared" si="34"/>
        <v>100</v>
      </c>
      <c r="BN22" s="7">
        <f t="shared" si="74"/>
        <v>1</v>
      </c>
      <c r="BO22" s="59">
        <f t="shared" si="36"/>
        <v>7.5</v>
      </c>
      <c r="BP22" s="94">
        <f t="shared" si="2"/>
        <v>7</v>
      </c>
      <c r="BQ22" s="104"/>
      <c r="BR22" s="104"/>
      <c r="BS22" s="92">
        <v>114.87</v>
      </c>
      <c r="BT22" s="94">
        <f t="shared" si="75"/>
        <v>1</v>
      </c>
      <c r="BU22" s="92">
        <v>0</v>
      </c>
      <c r="BV22" s="94">
        <f t="shared" si="76"/>
        <v>1</v>
      </c>
      <c r="BW22" s="98"/>
      <c r="BX22" s="98"/>
      <c r="BY22" s="105">
        <v>0</v>
      </c>
      <c r="BZ22" s="7">
        <f t="shared" si="77"/>
        <v>1</v>
      </c>
      <c r="CA22" s="105">
        <v>0.124</v>
      </c>
      <c r="CB22" s="7">
        <f t="shared" si="78"/>
        <v>4</v>
      </c>
      <c r="CC22" s="92">
        <v>73.040000000000006</v>
      </c>
      <c r="CD22" s="7">
        <f t="shared" si="41"/>
        <v>6</v>
      </c>
      <c r="CE22" s="59">
        <f t="shared" si="42"/>
        <v>2.6</v>
      </c>
      <c r="CF22" s="94">
        <f t="shared" si="43"/>
        <v>1</v>
      </c>
      <c r="CG22" s="97">
        <v>2.6082000000000001</v>
      </c>
      <c r="CH22" s="6">
        <f t="shared" si="3"/>
        <v>0.1987957317073171</v>
      </c>
      <c r="CI22" s="7">
        <f t="shared" si="79"/>
        <v>1</v>
      </c>
      <c r="CJ22" s="7">
        <v>14</v>
      </c>
      <c r="CK22" s="7">
        <v>14</v>
      </c>
      <c r="CL22" s="6">
        <f t="shared" si="45"/>
        <v>100</v>
      </c>
      <c r="CM22" s="7">
        <f t="shared" si="46"/>
        <v>1</v>
      </c>
      <c r="CN22" s="59">
        <f t="shared" si="47"/>
        <v>1</v>
      </c>
      <c r="CO22" s="94">
        <f t="shared" si="48"/>
        <v>1</v>
      </c>
      <c r="CP22" s="106">
        <v>59</v>
      </c>
      <c r="CQ22" s="107">
        <v>1</v>
      </c>
      <c r="CR22" s="94">
        <f t="shared" si="49"/>
        <v>1</v>
      </c>
      <c r="CS22" s="101">
        <v>52.6</v>
      </c>
      <c r="CT22" s="54">
        <f t="shared" si="50"/>
        <v>9</v>
      </c>
      <c r="CU22" s="7">
        <v>26</v>
      </c>
      <c r="CV22" s="6">
        <f t="shared" si="80"/>
        <v>100</v>
      </c>
      <c r="CW22" s="7">
        <f t="shared" si="81"/>
        <v>1</v>
      </c>
      <c r="CX22" s="7">
        <v>1</v>
      </c>
      <c r="CY22" s="7">
        <f t="shared" si="82"/>
        <v>1</v>
      </c>
      <c r="CZ22" s="7">
        <v>1</v>
      </c>
      <c r="DA22" s="7">
        <f t="shared" si="83"/>
        <v>1</v>
      </c>
      <c r="DB22" s="7">
        <v>0</v>
      </c>
      <c r="DC22" s="7">
        <f t="shared" si="84"/>
        <v>12</v>
      </c>
      <c r="DD22" s="7">
        <v>1</v>
      </c>
      <c r="DE22" s="7">
        <v>13</v>
      </c>
      <c r="DF22" s="6">
        <f t="shared" si="55"/>
        <v>7.6923076923076925</v>
      </c>
      <c r="DG22" s="54">
        <f t="shared" si="56"/>
        <v>6</v>
      </c>
      <c r="DH22" s="6">
        <v>20.501138952164009</v>
      </c>
      <c r="DI22" s="6">
        <v>30.487804878048781</v>
      </c>
      <c r="DJ22" s="6">
        <f t="shared" si="57"/>
        <v>148.71273712737127</v>
      </c>
      <c r="DK22" s="7">
        <f t="shared" si="58"/>
        <v>2</v>
      </c>
      <c r="DL22" s="7">
        <v>12</v>
      </c>
      <c r="DM22" s="6">
        <f t="shared" si="59"/>
        <v>9.1463414634146343</v>
      </c>
      <c r="DN22" s="7">
        <f t="shared" si="60"/>
        <v>2</v>
      </c>
      <c r="DO22" s="59">
        <f t="shared" si="4"/>
        <v>3.8888888888888888</v>
      </c>
      <c r="DP22" s="94">
        <f t="shared" si="61"/>
        <v>4</v>
      </c>
      <c r="DQ22" s="90">
        <v>20</v>
      </c>
      <c r="DR22" s="90">
        <v>20</v>
      </c>
      <c r="DS22" s="92">
        <f t="shared" si="62"/>
        <v>100</v>
      </c>
      <c r="DT22" s="94">
        <f t="shared" si="85"/>
        <v>1</v>
      </c>
      <c r="DU22" s="108">
        <v>15.186028853454822</v>
      </c>
      <c r="DV22" s="92">
        <v>19.817073170731707</v>
      </c>
      <c r="DW22" s="109">
        <f t="shared" si="86"/>
        <v>130.4954268292683</v>
      </c>
      <c r="DX22" s="7">
        <f t="shared" si="87"/>
        <v>17</v>
      </c>
      <c r="DY22" s="110">
        <v>7</v>
      </c>
      <c r="DZ22" s="7">
        <v>7</v>
      </c>
      <c r="EA22" s="6">
        <f t="shared" si="65"/>
        <v>100</v>
      </c>
      <c r="EB22" s="7">
        <v>1</v>
      </c>
      <c r="EC22" s="7">
        <v>6</v>
      </c>
      <c r="ED22" s="7">
        <f t="shared" si="88"/>
        <v>5</v>
      </c>
      <c r="EE22" s="7">
        <v>0</v>
      </c>
      <c r="EF22" s="6">
        <f t="shared" si="5"/>
        <v>0</v>
      </c>
      <c r="EG22" s="54">
        <f t="shared" si="67"/>
        <v>1</v>
      </c>
      <c r="EH22" s="59">
        <f t="shared" si="68"/>
        <v>5</v>
      </c>
      <c r="EI22" s="94">
        <f t="shared" si="69"/>
        <v>9</v>
      </c>
      <c r="EJ22" s="59">
        <f t="shared" si="6"/>
        <v>5.166666666666667</v>
      </c>
      <c r="EK22" s="39">
        <f t="shared" si="70"/>
        <v>2</v>
      </c>
    </row>
    <row r="23" spans="1:141" s="5" customFormat="1" x14ac:dyDescent="0.2">
      <c r="A23" s="39">
        <v>16</v>
      </c>
      <c r="B23" s="48" t="s">
        <v>19</v>
      </c>
      <c r="C23" s="13">
        <v>11444.69</v>
      </c>
      <c r="D23" s="49">
        <v>11337.89</v>
      </c>
      <c r="E23" s="13">
        <f t="shared" si="7"/>
        <v>99.066816139187679</v>
      </c>
      <c r="F23" s="50">
        <f t="shared" si="0"/>
        <v>16</v>
      </c>
      <c r="G23" s="51">
        <v>11958.4</v>
      </c>
      <c r="H23" s="52">
        <v>11337.89</v>
      </c>
      <c r="I23" s="53">
        <f t="shared" si="8"/>
        <v>94.811095129783254</v>
      </c>
      <c r="J23" s="53">
        <f>ABS(I23-J6)</f>
        <v>5.1889048702167457</v>
      </c>
      <c r="K23" s="54">
        <f t="shared" si="9"/>
        <v>13</v>
      </c>
      <c r="L23" s="55">
        <v>3373.4870000000001</v>
      </c>
      <c r="M23" s="68">
        <v>2357</v>
      </c>
      <c r="N23" s="57">
        <f t="shared" si="91"/>
        <v>1.4312630462452269</v>
      </c>
      <c r="O23" s="54">
        <f t="shared" si="10"/>
        <v>5</v>
      </c>
      <c r="P23" s="55">
        <v>39187</v>
      </c>
      <c r="Q23" s="55">
        <v>18737.7</v>
      </c>
      <c r="R23" s="53">
        <f t="shared" si="11"/>
        <v>47.816112486283721</v>
      </c>
      <c r="S23" s="54">
        <f t="shared" si="12"/>
        <v>17</v>
      </c>
      <c r="T23" s="53">
        <v>0</v>
      </c>
      <c r="U23" s="68">
        <v>2357</v>
      </c>
      <c r="V23" s="57">
        <f t="shared" si="13"/>
        <v>0</v>
      </c>
      <c r="W23" s="54">
        <f t="shared" si="72"/>
        <v>1</v>
      </c>
      <c r="X23" s="13">
        <v>15967562.18</v>
      </c>
      <c r="Y23" s="13">
        <v>2912409.56</v>
      </c>
      <c r="Z23" s="13">
        <f>Y23/X23*100</f>
        <v>18.239537928012002</v>
      </c>
      <c r="AA23" s="50">
        <f t="shared" si="16"/>
        <v>8</v>
      </c>
      <c r="AB23" s="13">
        <v>18737.599999999999</v>
      </c>
      <c r="AC23" s="13">
        <v>3124.4</v>
      </c>
      <c r="AD23" s="13">
        <f t="shared" si="17"/>
        <v>16.674494065408592</v>
      </c>
      <c r="AE23" s="50">
        <f t="shared" si="18"/>
        <v>8</v>
      </c>
      <c r="AF23" s="58">
        <v>0</v>
      </c>
      <c r="AG23" s="13">
        <v>39187</v>
      </c>
      <c r="AH23" s="127">
        <f t="shared" si="19"/>
        <v>0</v>
      </c>
      <c r="AI23" s="39">
        <f t="shared" si="1"/>
        <v>1</v>
      </c>
      <c r="AJ23" s="39">
        <v>0</v>
      </c>
      <c r="AK23" s="39">
        <v>11337.89</v>
      </c>
      <c r="AL23" s="39">
        <f t="shared" si="20"/>
        <v>0</v>
      </c>
      <c r="AM23" s="39">
        <f t="shared" si="21"/>
        <v>1</v>
      </c>
      <c r="AN23" s="59">
        <f t="shared" si="22"/>
        <v>7.7777777777777777</v>
      </c>
      <c r="AO23" s="94">
        <f t="shared" si="23"/>
        <v>9</v>
      </c>
      <c r="AP23" s="68">
        <v>2406</v>
      </c>
      <c r="AQ23" s="68">
        <v>2357</v>
      </c>
      <c r="AR23" s="53">
        <f t="shared" si="92"/>
        <v>97.963424771404817</v>
      </c>
      <c r="AS23" s="54">
        <f t="shared" si="25"/>
        <v>17</v>
      </c>
      <c r="AT23" s="39">
        <v>12</v>
      </c>
      <c r="AU23" s="13">
        <f t="shared" si="26"/>
        <v>0.4</v>
      </c>
      <c r="AV23" s="50">
        <f t="shared" si="27"/>
        <v>13</v>
      </c>
      <c r="AW23" s="13">
        <v>2861</v>
      </c>
      <c r="AX23" s="39">
        <v>9.58</v>
      </c>
      <c r="AY23" s="13">
        <f t="shared" si="28"/>
        <v>24886.917188587333</v>
      </c>
      <c r="AZ23" s="86">
        <f t="shared" si="29"/>
        <v>97.993491971678509</v>
      </c>
      <c r="BA23" s="64">
        <f>ABS(AZ23-BA6)</f>
        <v>2.0065080283214911</v>
      </c>
      <c r="BB23" s="94">
        <f t="shared" si="30"/>
        <v>5</v>
      </c>
      <c r="BC23" s="54">
        <v>5</v>
      </c>
      <c r="BD23" s="54">
        <v>8</v>
      </c>
      <c r="BE23" s="64">
        <f t="shared" si="31"/>
        <v>62.5</v>
      </c>
      <c r="BF23" s="54">
        <f t="shared" si="32"/>
        <v>5</v>
      </c>
      <c r="BG23" s="69">
        <v>0</v>
      </c>
      <c r="BH23" s="69">
        <v>116</v>
      </c>
      <c r="BI23" s="53">
        <f t="shared" si="90"/>
        <v>0</v>
      </c>
      <c r="BJ23" s="54">
        <f t="shared" si="33"/>
        <v>7</v>
      </c>
      <c r="BK23" s="54">
        <v>2</v>
      </c>
      <c r="BL23" s="54">
        <v>2</v>
      </c>
      <c r="BM23" s="53">
        <f t="shared" si="34"/>
        <v>100</v>
      </c>
      <c r="BN23" s="54">
        <f t="shared" si="74"/>
        <v>1</v>
      </c>
      <c r="BO23" s="59">
        <f t="shared" si="36"/>
        <v>8</v>
      </c>
      <c r="BP23" s="94">
        <f t="shared" si="2"/>
        <v>11</v>
      </c>
      <c r="BQ23" s="60"/>
      <c r="BR23" s="60"/>
      <c r="BS23" s="13">
        <v>87.17</v>
      </c>
      <c r="BT23" s="50">
        <f t="shared" si="75"/>
        <v>15</v>
      </c>
      <c r="BU23" s="13">
        <v>0</v>
      </c>
      <c r="BV23" s="50">
        <f t="shared" si="76"/>
        <v>1</v>
      </c>
      <c r="BW23" s="68"/>
      <c r="BX23" s="56"/>
      <c r="BY23" s="61">
        <v>0.36</v>
      </c>
      <c r="BZ23" s="54">
        <f t="shared" si="77"/>
        <v>17</v>
      </c>
      <c r="CA23" s="61">
        <v>0.376</v>
      </c>
      <c r="CB23" s="54">
        <f t="shared" si="78"/>
        <v>8</v>
      </c>
      <c r="CC23" s="13">
        <v>52.4</v>
      </c>
      <c r="CD23" s="7">
        <f t="shared" si="41"/>
        <v>15</v>
      </c>
      <c r="CE23" s="59">
        <f t="shared" si="42"/>
        <v>11.2</v>
      </c>
      <c r="CF23" s="94">
        <f t="shared" si="43"/>
        <v>16</v>
      </c>
      <c r="CG23" s="70">
        <v>0.60850000000000004</v>
      </c>
      <c r="CH23" s="53">
        <f t="shared" si="3"/>
        <v>2.581671616461604E-2</v>
      </c>
      <c r="CI23" s="54">
        <f t="shared" si="79"/>
        <v>10</v>
      </c>
      <c r="CJ23" s="69">
        <v>28</v>
      </c>
      <c r="CK23" s="69">
        <v>28</v>
      </c>
      <c r="CL23" s="53">
        <f t="shared" si="45"/>
        <v>100</v>
      </c>
      <c r="CM23" s="7">
        <f t="shared" si="46"/>
        <v>1</v>
      </c>
      <c r="CN23" s="59">
        <f t="shared" si="47"/>
        <v>5.5</v>
      </c>
      <c r="CO23" s="94">
        <f t="shared" si="48"/>
        <v>6</v>
      </c>
      <c r="CP23" s="62">
        <v>61</v>
      </c>
      <c r="CQ23" s="63">
        <v>1</v>
      </c>
      <c r="CR23" s="94">
        <f t="shared" si="49"/>
        <v>1</v>
      </c>
      <c r="CS23" s="59">
        <v>54.2</v>
      </c>
      <c r="CT23" s="54">
        <f t="shared" si="50"/>
        <v>7</v>
      </c>
      <c r="CU23" s="54">
        <v>26</v>
      </c>
      <c r="CV23" s="53">
        <f t="shared" si="80"/>
        <v>100</v>
      </c>
      <c r="CW23" s="54">
        <f t="shared" si="81"/>
        <v>1</v>
      </c>
      <c r="CX23" s="54">
        <v>1</v>
      </c>
      <c r="CY23" s="54">
        <f t="shared" si="82"/>
        <v>1</v>
      </c>
      <c r="CZ23" s="54">
        <v>1</v>
      </c>
      <c r="DA23" s="54">
        <f t="shared" si="83"/>
        <v>1</v>
      </c>
      <c r="DB23" s="54">
        <v>4</v>
      </c>
      <c r="DC23" s="7">
        <f t="shared" si="84"/>
        <v>4</v>
      </c>
      <c r="DD23" s="54">
        <v>3</v>
      </c>
      <c r="DE23" s="54">
        <v>15</v>
      </c>
      <c r="DF23" s="53">
        <f t="shared" si="55"/>
        <v>20</v>
      </c>
      <c r="DG23" s="54">
        <f t="shared" si="56"/>
        <v>13</v>
      </c>
      <c r="DH23" s="53">
        <v>21.612635078969241</v>
      </c>
      <c r="DI23" s="53">
        <v>28.850233347475605</v>
      </c>
      <c r="DJ23" s="53">
        <f t="shared" si="57"/>
        <v>133.4878104500506</v>
      </c>
      <c r="DK23" s="7">
        <f t="shared" si="58"/>
        <v>8</v>
      </c>
      <c r="DL23" s="54">
        <v>5</v>
      </c>
      <c r="DM23" s="53">
        <f t="shared" si="59"/>
        <v>2.1213406873143827</v>
      </c>
      <c r="DN23" s="7">
        <f t="shared" si="60"/>
        <v>4</v>
      </c>
      <c r="DO23" s="59">
        <f t="shared" si="4"/>
        <v>4.4444444444444446</v>
      </c>
      <c r="DP23" s="94">
        <f t="shared" si="61"/>
        <v>5</v>
      </c>
      <c r="DQ23" s="39">
        <v>23</v>
      </c>
      <c r="DR23" s="39">
        <v>23</v>
      </c>
      <c r="DS23" s="13">
        <f t="shared" si="62"/>
        <v>100</v>
      </c>
      <c r="DT23" s="50">
        <f t="shared" si="85"/>
        <v>1</v>
      </c>
      <c r="DU23" s="65">
        <v>11.221945137157107</v>
      </c>
      <c r="DV23" s="13">
        <v>9.3338990241832835</v>
      </c>
      <c r="DW23" s="66">
        <f t="shared" si="86"/>
        <v>83.175411304388817</v>
      </c>
      <c r="DX23" s="54">
        <f t="shared" si="87"/>
        <v>7</v>
      </c>
      <c r="DY23" s="46">
        <v>7</v>
      </c>
      <c r="DZ23" s="46">
        <v>7</v>
      </c>
      <c r="EA23" s="53">
        <f>DZ23/DY23*100</f>
        <v>100</v>
      </c>
      <c r="EB23" s="54">
        <v>1</v>
      </c>
      <c r="EC23" s="54">
        <v>2</v>
      </c>
      <c r="ED23" s="54">
        <f t="shared" si="88"/>
        <v>1</v>
      </c>
      <c r="EE23" s="54">
        <v>0</v>
      </c>
      <c r="EF23" s="53">
        <f t="shared" si="5"/>
        <v>0</v>
      </c>
      <c r="EG23" s="54">
        <f t="shared" si="67"/>
        <v>1</v>
      </c>
      <c r="EH23" s="59">
        <f t="shared" si="68"/>
        <v>2.2000000000000002</v>
      </c>
      <c r="EI23" s="94">
        <f t="shared" si="69"/>
        <v>3</v>
      </c>
      <c r="EJ23" s="59">
        <f t="shared" si="6"/>
        <v>8.3333333333333339</v>
      </c>
      <c r="EK23" s="39">
        <f t="shared" si="70"/>
        <v>7</v>
      </c>
    </row>
    <row r="24" spans="1:141" s="5" customFormat="1" x14ac:dyDescent="0.2">
      <c r="A24" s="39">
        <v>17</v>
      </c>
      <c r="B24" s="48" t="s">
        <v>18</v>
      </c>
      <c r="C24" s="13">
        <v>20729.009999999998</v>
      </c>
      <c r="D24" s="49">
        <v>21370.7</v>
      </c>
      <c r="E24" s="13">
        <f t="shared" si="7"/>
        <v>103.09561334574107</v>
      </c>
      <c r="F24" s="50">
        <f t="shared" si="0"/>
        <v>14</v>
      </c>
      <c r="G24" s="51">
        <v>23155.75</v>
      </c>
      <c r="H24" s="52">
        <v>21370.7</v>
      </c>
      <c r="I24" s="53">
        <f t="shared" si="8"/>
        <v>92.291115597637742</v>
      </c>
      <c r="J24" s="53">
        <f>ABS(I24-J6)</f>
        <v>7.7088844023622585</v>
      </c>
      <c r="K24" s="54">
        <f t="shared" si="9"/>
        <v>15</v>
      </c>
      <c r="L24" s="55">
        <v>43448.618000000002</v>
      </c>
      <c r="M24" s="56">
        <v>9259</v>
      </c>
      <c r="N24" s="57">
        <f t="shared" si="91"/>
        <v>4.6925821362998166</v>
      </c>
      <c r="O24" s="54">
        <f t="shared" si="10"/>
        <v>2</v>
      </c>
      <c r="P24" s="55">
        <v>58364.800000000003</v>
      </c>
      <c r="Q24" s="55">
        <v>57462.3</v>
      </c>
      <c r="R24" s="53">
        <f t="shared" si="11"/>
        <v>98.45369126596853</v>
      </c>
      <c r="S24" s="54">
        <f t="shared" si="12"/>
        <v>13</v>
      </c>
      <c r="T24" s="53">
        <v>0</v>
      </c>
      <c r="U24" s="56">
        <v>9259</v>
      </c>
      <c r="V24" s="57">
        <f t="shared" si="13"/>
        <v>0</v>
      </c>
      <c r="W24" s="54">
        <f t="shared" si="72"/>
        <v>1</v>
      </c>
      <c r="X24" s="13">
        <v>52156808.079999998</v>
      </c>
      <c r="Y24" s="13">
        <v>6915699.0800000001</v>
      </c>
      <c r="Z24" s="13">
        <f t="shared" si="15"/>
        <v>13.259436945206559</v>
      </c>
      <c r="AA24" s="50">
        <f t="shared" si="16"/>
        <v>3</v>
      </c>
      <c r="AB24" s="13">
        <v>57462.3</v>
      </c>
      <c r="AC24" s="13">
        <v>13418.2</v>
      </c>
      <c r="AD24" s="13">
        <f t="shared" si="17"/>
        <v>23.351310337386426</v>
      </c>
      <c r="AE24" s="50">
        <f t="shared" si="18"/>
        <v>4</v>
      </c>
      <c r="AF24" s="58">
        <v>0</v>
      </c>
      <c r="AG24" s="13">
        <v>58364.800000000003</v>
      </c>
      <c r="AH24" s="127">
        <f t="shared" si="19"/>
        <v>0</v>
      </c>
      <c r="AI24" s="39">
        <f t="shared" si="1"/>
        <v>1</v>
      </c>
      <c r="AJ24" s="39">
        <v>0.65</v>
      </c>
      <c r="AK24" s="39">
        <v>21370.7</v>
      </c>
      <c r="AL24" s="39">
        <f t="shared" si="20"/>
        <v>3.0415475393880407E-3</v>
      </c>
      <c r="AM24" s="39">
        <f t="shared" si="21"/>
        <v>15</v>
      </c>
      <c r="AN24" s="59">
        <f t="shared" si="22"/>
        <v>7.5555555555555554</v>
      </c>
      <c r="AO24" s="94">
        <f t="shared" si="23"/>
        <v>8</v>
      </c>
      <c r="AP24" s="56">
        <v>9376</v>
      </c>
      <c r="AQ24" s="56">
        <v>9259</v>
      </c>
      <c r="AR24" s="53">
        <f>AQ24/AP24*100</f>
        <v>98.752133105802045</v>
      </c>
      <c r="AS24" s="54">
        <f t="shared" si="25"/>
        <v>16</v>
      </c>
      <c r="AT24" s="39">
        <v>23</v>
      </c>
      <c r="AU24" s="13">
        <f t="shared" si="26"/>
        <v>0.76666666666666672</v>
      </c>
      <c r="AV24" s="50">
        <f t="shared" si="27"/>
        <v>6</v>
      </c>
      <c r="AW24" s="13">
        <v>6181.22</v>
      </c>
      <c r="AX24" s="39">
        <v>19.100000000000001</v>
      </c>
      <c r="AY24" s="13">
        <f t="shared" si="28"/>
        <v>26968.673647469459</v>
      </c>
      <c r="AZ24" s="86">
        <f>(AY24/25396.5*100)</f>
        <v>106.19051305285949</v>
      </c>
      <c r="BA24" s="64">
        <f>ABS(AZ24-BA6)</f>
        <v>6.1905130528594867</v>
      </c>
      <c r="BB24" s="94">
        <f t="shared" si="30"/>
        <v>12</v>
      </c>
      <c r="BC24" s="54">
        <v>39</v>
      </c>
      <c r="BD24" s="54">
        <v>32</v>
      </c>
      <c r="BE24" s="64">
        <f t="shared" si="31"/>
        <v>121.875</v>
      </c>
      <c r="BF24" s="54">
        <f t="shared" si="32"/>
        <v>12</v>
      </c>
      <c r="BG24" s="54">
        <v>2</v>
      </c>
      <c r="BH24" s="54">
        <v>307</v>
      </c>
      <c r="BI24" s="53">
        <f t="shared" si="90"/>
        <v>0.65146579804560267</v>
      </c>
      <c r="BJ24" s="54">
        <f t="shared" si="33"/>
        <v>6</v>
      </c>
      <c r="BK24" s="54">
        <v>7</v>
      </c>
      <c r="BL24" s="54">
        <v>7</v>
      </c>
      <c r="BM24" s="53">
        <f t="shared" si="34"/>
        <v>100</v>
      </c>
      <c r="BN24" s="54">
        <f t="shared" si="74"/>
        <v>1</v>
      </c>
      <c r="BO24" s="59">
        <f t="shared" si="36"/>
        <v>8.8333333333333339</v>
      </c>
      <c r="BP24" s="94">
        <f t="shared" si="2"/>
        <v>13</v>
      </c>
      <c r="BQ24" s="60"/>
      <c r="BR24" s="60"/>
      <c r="BS24" s="13">
        <v>94.65</v>
      </c>
      <c r="BT24" s="50">
        <f t="shared" si="75"/>
        <v>9</v>
      </c>
      <c r="BU24" s="13">
        <v>0</v>
      </c>
      <c r="BV24" s="50">
        <f t="shared" si="76"/>
        <v>1</v>
      </c>
      <c r="BW24" s="56"/>
      <c r="BX24" s="56"/>
      <c r="BY24" s="61">
        <v>2.9000000000000001E-2</v>
      </c>
      <c r="BZ24" s="54">
        <f t="shared" si="77"/>
        <v>16</v>
      </c>
      <c r="CA24" s="61">
        <v>0.32100000000000001</v>
      </c>
      <c r="CB24" s="54">
        <f t="shared" si="78"/>
        <v>7</v>
      </c>
      <c r="CC24" s="13">
        <v>70.209999999999994</v>
      </c>
      <c r="CD24" s="7">
        <f t="shared" si="41"/>
        <v>7</v>
      </c>
      <c r="CE24" s="59">
        <f t="shared" si="42"/>
        <v>8</v>
      </c>
      <c r="CF24" s="94">
        <f t="shared" si="43"/>
        <v>10</v>
      </c>
      <c r="CG24" s="55">
        <v>1.7410000000000001</v>
      </c>
      <c r="CH24" s="53">
        <f t="shared" si="3"/>
        <v>1.8803326493141807E-2</v>
      </c>
      <c r="CI24" s="54">
        <f t="shared" si="79"/>
        <v>14</v>
      </c>
      <c r="CJ24" s="54">
        <v>61</v>
      </c>
      <c r="CK24" s="54">
        <v>53</v>
      </c>
      <c r="CL24" s="53">
        <f t="shared" si="45"/>
        <v>86.885245901639351</v>
      </c>
      <c r="CM24" s="7">
        <f t="shared" si="46"/>
        <v>10</v>
      </c>
      <c r="CN24" s="59">
        <f t="shared" si="47"/>
        <v>12</v>
      </c>
      <c r="CO24" s="94">
        <f t="shared" si="48"/>
        <v>12</v>
      </c>
      <c r="CP24" s="62">
        <v>61</v>
      </c>
      <c r="CQ24" s="63">
        <v>1</v>
      </c>
      <c r="CR24" s="94">
        <f t="shared" si="49"/>
        <v>1</v>
      </c>
      <c r="CS24" s="59">
        <v>47.3</v>
      </c>
      <c r="CT24" s="54">
        <f t="shared" si="50"/>
        <v>12</v>
      </c>
      <c r="CU24" s="54">
        <v>26</v>
      </c>
      <c r="CV24" s="53">
        <f t="shared" si="80"/>
        <v>100</v>
      </c>
      <c r="CW24" s="54">
        <f t="shared" si="81"/>
        <v>1</v>
      </c>
      <c r="CX24" s="54">
        <v>1</v>
      </c>
      <c r="CY24" s="54">
        <f t="shared" si="82"/>
        <v>1</v>
      </c>
      <c r="CZ24" s="54">
        <v>1</v>
      </c>
      <c r="DA24" s="54">
        <f t="shared" si="83"/>
        <v>1</v>
      </c>
      <c r="DB24" s="54">
        <v>0</v>
      </c>
      <c r="DC24" s="7">
        <f t="shared" si="84"/>
        <v>12</v>
      </c>
      <c r="DD24" s="54">
        <v>1</v>
      </c>
      <c r="DE24" s="54">
        <v>16</v>
      </c>
      <c r="DF24" s="53">
        <f t="shared" si="55"/>
        <v>6.25</v>
      </c>
      <c r="DG24" s="54">
        <f t="shared" si="56"/>
        <v>1</v>
      </c>
      <c r="DH24" s="53">
        <v>15.998293515358361</v>
      </c>
      <c r="DI24" s="53">
        <v>21.276595744680851</v>
      </c>
      <c r="DJ24" s="53">
        <f t="shared" si="57"/>
        <v>132.99290780141843</v>
      </c>
      <c r="DK24" s="7">
        <f t="shared" si="58"/>
        <v>9</v>
      </c>
      <c r="DL24" s="54">
        <v>3</v>
      </c>
      <c r="DM24" s="53">
        <f t="shared" si="59"/>
        <v>0.32400907225402314</v>
      </c>
      <c r="DN24" s="7">
        <f t="shared" si="60"/>
        <v>13</v>
      </c>
      <c r="DO24" s="59">
        <f t="shared" si="4"/>
        <v>5.666666666666667</v>
      </c>
      <c r="DP24" s="94">
        <f t="shared" si="61"/>
        <v>7</v>
      </c>
      <c r="DQ24" s="39">
        <v>32</v>
      </c>
      <c r="DR24" s="39">
        <v>32</v>
      </c>
      <c r="DS24" s="13">
        <f t="shared" si="62"/>
        <v>100</v>
      </c>
      <c r="DT24" s="50">
        <f t="shared" si="85"/>
        <v>1</v>
      </c>
      <c r="DU24" s="65">
        <v>16.211604095563139</v>
      </c>
      <c r="DV24" s="13">
        <v>15.660438492277784</v>
      </c>
      <c r="DW24" s="66">
        <f t="shared" si="86"/>
        <v>96.600178489208233</v>
      </c>
      <c r="DX24" s="54">
        <f t="shared" si="87"/>
        <v>12</v>
      </c>
      <c r="DY24" s="46">
        <v>46</v>
      </c>
      <c r="DZ24" s="46">
        <v>46</v>
      </c>
      <c r="EA24" s="53">
        <f t="shared" ref="EA24:EA25" si="93">DZ24/DY24*100</f>
        <v>100</v>
      </c>
      <c r="EB24" s="54">
        <v>1</v>
      </c>
      <c r="EC24" s="54">
        <v>15</v>
      </c>
      <c r="ED24" s="54">
        <f t="shared" si="88"/>
        <v>14</v>
      </c>
      <c r="EE24" s="54">
        <v>4</v>
      </c>
      <c r="EF24" s="53">
        <f t="shared" si="5"/>
        <v>0.43201209633869753</v>
      </c>
      <c r="EG24" s="54">
        <f t="shared" si="67"/>
        <v>13</v>
      </c>
      <c r="EH24" s="59">
        <f t="shared" si="68"/>
        <v>8.1999999999999993</v>
      </c>
      <c r="EI24" s="94">
        <f t="shared" si="69"/>
        <v>16</v>
      </c>
      <c r="EJ24" s="59">
        <f t="shared" si="6"/>
        <v>11</v>
      </c>
      <c r="EK24" s="39">
        <f t="shared" si="70"/>
        <v>15</v>
      </c>
    </row>
    <row r="25" spans="1:141" s="5" customFormat="1" x14ac:dyDescent="0.2">
      <c r="A25" s="35"/>
      <c r="B25" s="71" t="s">
        <v>20</v>
      </c>
      <c r="C25" s="72">
        <f>SUM(C8:C24)</f>
        <v>477445.5</v>
      </c>
      <c r="D25" s="72">
        <f>SUM(D8:D24)</f>
        <v>528781.40999999992</v>
      </c>
      <c r="E25" s="72">
        <f>D25/C25*100</f>
        <v>110.75220313103797</v>
      </c>
      <c r="F25" s="72"/>
      <c r="G25" s="73">
        <f>SUM(G8:G24)</f>
        <v>519971.27</v>
      </c>
      <c r="H25" s="73">
        <f>SUM(H8:H24)</f>
        <v>528781.40999999992</v>
      </c>
      <c r="I25" s="74">
        <f>H25/G25*100</f>
        <v>101.6943513052173</v>
      </c>
      <c r="J25" s="74"/>
      <c r="K25" s="74"/>
      <c r="L25" s="73">
        <f>SUM(L8:L24)</f>
        <v>196425.55499999999</v>
      </c>
      <c r="M25" s="75">
        <f>SUM(M8:M24)</f>
        <v>110366</v>
      </c>
      <c r="N25" s="76">
        <f t="shared" si="91"/>
        <v>1.7797650997589838</v>
      </c>
      <c r="O25" s="74"/>
      <c r="P25" s="73">
        <f>SUM(P8:P24)</f>
        <v>752577.9</v>
      </c>
      <c r="Q25" s="73">
        <f>SUM(Q8:Q24)</f>
        <v>718459.4</v>
      </c>
      <c r="R25" s="74">
        <f>Q25/P25*100</f>
        <v>95.466449386834242</v>
      </c>
      <c r="S25" s="74"/>
      <c r="T25" s="73">
        <f>SUM(T8:T24)</f>
        <v>0</v>
      </c>
      <c r="U25" s="75">
        <f>SUM(U8:U24)</f>
        <v>110366</v>
      </c>
      <c r="V25" s="74"/>
      <c r="W25" s="54"/>
      <c r="X25" s="72">
        <f>SUM(X8:X24)</f>
        <v>643257423.03999996</v>
      </c>
      <c r="Y25" s="72">
        <f>SUM(Y8:Y24)</f>
        <v>109599909.74999999</v>
      </c>
      <c r="Z25" s="72">
        <f t="shared" si="15"/>
        <v>17.03826583641067</v>
      </c>
      <c r="AA25" s="72"/>
      <c r="AB25" s="77">
        <f>SUM(AB8:AB24)</f>
        <v>718459.40000000014</v>
      </c>
      <c r="AC25" s="77">
        <f>SUM(AC8:AC24)</f>
        <v>123978.49999999999</v>
      </c>
      <c r="AD25" s="72">
        <f t="shared" si="17"/>
        <v>17.256159499061457</v>
      </c>
      <c r="AE25" s="72"/>
      <c r="AF25" s="78">
        <f>SUM(AF8:AF24)</f>
        <v>162.03</v>
      </c>
      <c r="AG25" s="72">
        <f>SUM(AG8:AG24)</f>
        <v>752577.9</v>
      </c>
      <c r="AH25" s="129">
        <f>AF25/AG25</f>
        <v>2.1529997093988542E-4</v>
      </c>
      <c r="AI25" s="78"/>
      <c r="AJ25" s="78"/>
      <c r="AK25" s="72">
        <f>SUM(AK8:AK24)</f>
        <v>528781.40999999992</v>
      </c>
      <c r="AL25" s="78">
        <v>4.0699999999999998E-3</v>
      </c>
      <c r="AM25" s="78"/>
      <c r="AN25" s="78"/>
      <c r="AO25" s="116"/>
      <c r="AP25" s="79">
        <f>SUM(AP8:AP24)</f>
        <v>107986</v>
      </c>
      <c r="AQ25" s="79">
        <f>SUM(AQ8:AQ24)</f>
        <v>110366</v>
      </c>
      <c r="AR25" s="74">
        <f>AQ25/AP25*100</f>
        <v>102.20398940603413</v>
      </c>
      <c r="AS25" s="74"/>
      <c r="AT25" s="80">
        <v>305</v>
      </c>
      <c r="AU25" s="72">
        <f>SUM(AU8:AU24)/17</f>
        <v>0.59803921568627461</v>
      </c>
      <c r="AV25" s="72"/>
      <c r="AW25" s="72">
        <f>SUM(AW8:AW24)</f>
        <v>83930.98</v>
      </c>
      <c r="AX25" s="72">
        <f>SUM(AX8:AX24)</f>
        <v>257.87</v>
      </c>
      <c r="AY25" s="72">
        <f t="shared" si="28"/>
        <v>27123.156370781144</v>
      </c>
      <c r="AZ25" s="87">
        <f t="shared" si="29"/>
        <v>106.79879656953179</v>
      </c>
      <c r="BA25" s="88">
        <f>ABS(AZ25-BA6)</f>
        <v>6.7987965695317882</v>
      </c>
      <c r="BB25" s="118"/>
      <c r="BC25" s="75">
        <f>SUM(BC8:BC24)</f>
        <v>183</v>
      </c>
      <c r="BD25" s="75">
        <f>SUM(BD8:BD24)</f>
        <v>184</v>
      </c>
      <c r="BE25" s="75">
        <f>BC25/BD25*100</f>
        <v>99.456521739130437</v>
      </c>
      <c r="BF25" s="75"/>
      <c r="BG25" s="75">
        <f>SUM(BG8:BG24)</f>
        <v>140</v>
      </c>
      <c r="BH25" s="75">
        <f>SUM(BH8:BH24)</f>
        <v>4514</v>
      </c>
      <c r="BI25" s="74">
        <f t="shared" si="90"/>
        <v>3.1014621178555601</v>
      </c>
      <c r="BJ25" s="75"/>
      <c r="BK25" s="75">
        <f>SUM(BK8:BK24)</f>
        <v>53</v>
      </c>
      <c r="BL25" s="75">
        <f>SUM(BL8:BL24)</f>
        <v>58</v>
      </c>
      <c r="BM25" s="74">
        <f>BK25/BL25*100</f>
        <v>91.379310344827587</v>
      </c>
      <c r="BN25" s="74"/>
      <c r="BO25" s="78"/>
      <c r="BP25" s="116"/>
      <c r="BQ25" s="77">
        <f>SUM(BQ8:BQ24)</f>
        <v>0</v>
      </c>
      <c r="BR25" s="77">
        <f>SUM(BR8:BR24)</f>
        <v>0</v>
      </c>
      <c r="BS25" s="72">
        <v>94.36</v>
      </c>
      <c r="BT25" s="72"/>
      <c r="BU25" s="72">
        <f>SUM(BU8:BU24)</f>
        <v>129.13999999999999</v>
      </c>
      <c r="BV25" s="72"/>
      <c r="BW25" s="79">
        <f>SUM(BW8:BW24)</f>
        <v>0</v>
      </c>
      <c r="BX25" s="79">
        <f>SUM(BX8:BX24)</f>
        <v>0</v>
      </c>
      <c r="BY25" s="81"/>
      <c r="BZ25" s="74"/>
      <c r="CA25" s="76">
        <v>0.58899999999999997</v>
      </c>
      <c r="CB25" s="74"/>
      <c r="CC25" s="74">
        <v>66.13</v>
      </c>
      <c r="CD25" s="121"/>
      <c r="CE25" s="78"/>
      <c r="CF25" s="116"/>
      <c r="CG25" s="73">
        <f>SUM(CG8:CG24)</f>
        <v>32.107999999999997</v>
      </c>
      <c r="CH25" s="74">
        <f t="shared" si="3"/>
        <v>2.9092292916296683E-2</v>
      </c>
      <c r="CI25" s="74"/>
      <c r="CJ25" s="75">
        <f>SUM(CJ8:CJ24)</f>
        <v>1070</v>
      </c>
      <c r="CK25" s="75">
        <f>SUM(CK8:CK24)</f>
        <v>894</v>
      </c>
      <c r="CL25" s="74">
        <v>87.42</v>
      </c>
      <c r="CM25" s="121"/>
      <c r="CN25" s="78"/>
      <c r="CO25" s="116"/>
      <c r="CP25" s="75"/>
      <c r="CQ25" s="82">
        <v>0.97</v>
      </c>
      <c r="CR25" s="118"/>
      <c r="CS25" s="83">
        <f>SUM(CS8:CS24)/17</f>
        <v>51.405882352941191</v>
      </c>
      <c r="CT25" s="54"/>
      <c r="CU25" s="75">
        <v>26</v>
      </c>
      <c r="CV25" s="74">
        <v>100</v>
      </c>
      <c r="CW25" s="74"/>
      <c r="CX25" s="74">
        <f>SUM(CX8:CX24)/17</f>
        <v>1</v>
      </c>
      <c r="CY25" s="74"/>
      <c r="CZ25" s="74">
        <v>1</v>
      </c>
      <c r="DA25" s="74"/>
      <c r="DB25" s="75">
        <f>SUM(DB8:DB24)</f>
        <v>37</v>
      </c>
      <c r="DC25" s="121"/>
      <c r="DD25" s="75">
        <f>SUM(DD8:DD24)</f>
        <v>45</v>
      </c>
      <c r="DE25" s="75">
        <f>SUM(DE8:DE24)</f>
        <v>235</v>
      </c>
      <c r="DF25" s="74">
        <f>DD25/DE25*100</f>
        <v>19.148936170212767</v>
      </c>
      <c r="DG25" s="74"/>
      <c r="DH25" s="74">
        <v>27.42</v>
      </c>
      <c r="DI25" s="74">
        <v>36.159999999999997</v>
      </c>
      <c r="DJ25" s="74">
        <v>131.9</v>
      </c>
      <c r="DK25" s="121"/>
      <c r="DL25" s="75">
        <v>254</v>
      </c>
      <c r="DM25" s="74">
        <v>2.15</v>
      </c>
      <c r="DN25" s="121"/>
      <c r="DO25" s="77"/>
      <c r="DP25" s="125"/>
      <c r="DQ25" s="80">
        <f>SUM(DQ8:DQ24)</f>
        <v>675</v>
      </c>
      <c r="DR25" s="80">
        <f>SUM(DR8:DR24)</f>
        <v>675</v>
      </c>
      <c r="DS25" s="132">
        <v>100</v>
      </c>
      <c r="DT25" s="39"/>
      <c r="DU25" s="74">
        <f>SUM(DU8:DU24)</f>
        <v>296.8132164250211</v>
      </c>
      <c r="DV25" s="84">
        <f>SUM(DV8:DV24)</f>
        <v>265.71272591826073</v>
      </c>
      <c r="DW25" s="74">
        <f t="shared" si="86"/>
        <v>89.521864665815258</v>
      </c>
      <c r="DX25" s="74"/>
      <c r="DY25" s="85">
        <f>SUM(DY8:DY24)</f>
        <v>513</v>
      </c>
      <c r="DZ25" s="85">
        <f>SUM(DZ8:DZ24)</f>
        <v>513</v>
      </c>
      <c r="EA25" s="74">
        <f t="shared" si="93"/>
        <v>100</v>
      </c>
      <c r="EB25" s="74"/>
      <c r="EC25" s="75">
        <f>SUM(EC8:EC24)</f>
        <v>162</v>
      </c>
      <c r="ED25" s="74"/>
      <c r="EE25" s="75">
        <f>SUM(EE8:EE24)</f>
        <v>17</v>
      </c>
      <c r="EF25" s="74">
        <f t="shared" si="5"/>
        <v>0.15403294492869182</v>
      </c>
      <c r="EG25" s="74"/>
      <c r="EH25" s="1"/>
      <c r="EJ25" s="1"/>
      <c r="EK25" s="1"/>
    </row>
    <row r="26" spans="1:141" s="4" customFormat="1" ht="0.6" customHeight="1" x14ac:dyDescent="0.2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AI26" s="5"/>
      <c r="AJ26" s="5"/>
      <c r="AK26" s="5"/>
      <c r="AL26" s="5"/>
      <c r="AM26" s="5"/>
      <c r="AN26" s="5"/>
      <c r="AO26" s="5"/>
      <c r="AP26" s="5"/>
      <c r="AQ26" s="5"/>
      <c r="AZ26" s="89"/>
      <c r="BA26" s="89"/>
      <c r="BC26" s="3"/>
      <c r="BD26" s="3"/>
      <c r="CH26" s="6" t="e">
        <f t="shared" si="3"/>
        <v>#DIV/0!</v>
      </c>
      <c r="CT26" s="7" t="e">
        <f>RANK(CS26,$CS$8:$CS$24)</f>
        <v>#N/A</v>
      </c>
      <c r="DF26" s="6" t="e">
        <f t="shared" ref="DF26" si="94">DD26/DE26*100</f>
        <v>#DIV/0!</v>
      </c>
    </row>
    <row r="27" spans="1:141" s="4" customFormat="1" ht="12" x14ac:dyDescent="0.2">
      <c r="C27" s="4" t="s">
        <v>89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AI27" s="5"/>
      <c r="AJ27" s="5"/>
      <c r="AK27" s="5"/>
      <c r="AL27" s="5"/>
      <c r="AM27" s="5"/>
      <c r="AN27" s="5"/>
      <c r="AO27" s="5"/>
      <c r="AP27" s="5"/>
      <c r="AQ27" s="5"/>
      <c r="AZ27" s="89"/>
      <c r="BA27" s="89"/>
      <c r="BC27" s="3"/>
      <c r="BD27" s="3"/>
    </row>
    <row r="28" spans="1:141" ht="10.5" customHeight="1" x14ac:dyDescent="0.2">
      <c r="C28" s="3" t="s">
        <v>86</v>
      </c>
      <c r="AN28" s="1"/>
      <c r="AO28" s="5"/>
      <c r="AP28" s="1"/>
      <c r="AQ28" s="1"/>
    </row>
    <row r="29" spans="1:141" ht="12" x14ac:dyDescent="0.2">
      <c r="C29" s="3" t="s">
        <v>87</v>
      </c>
      <c r="AN29" s="1"/>
      <c r="AO29" s="5"/>
      <c r="AP29" s="1"/>
      <c r="AQ29" s="1"/>
    </row>
    <row r="30" spans="1:141" ht="15" x14ac:dyDescent="0.25">
      <c r="C30" s="3" t="s">
        <v>88</v>
      </c>
      <c r="AN30" s="1"/>
      <c r="AO30" s="5"/>
      <c r="AP30" s="1"/>
      <c r="AQ30" s="1"/>
      <c r="BX30" s="157"/>
      <c r="BY30" s="158"/>
    </row>
    <row r="31" spans="1:141" ht="15" x14ac:dyDescent="0.25">
      <c r="AF31" s="157"/>
      <c r="AG31" s="158"/>
      <c r="AH31" s="158"/>
      <c r="AI31" s="158"/>
      <c r="AJ31" s="12"/>
      <c r="AK31" s="12"/>
      <c r="AL31" s="12"/>
      <c r="AM31" s="12"/>
      <c r="AN31" s="1"/>
      <c r="AO31" s="5"/>
      <c r="AP31" s="1"/>
      <c r="AQ31" s="1"/>
    </row>
    <row r="32" spans="1:141" ht="12" x14ac:dyDescent="0.2">
      <c r="AN32" s="1"/>
      <c r="AO32" s="5"/>
      <c r="AP32" s="1"/>
      <c r="AQ32" s="1"/>
    </row>
    <row r="33" spans="40:43" ht="12" x14ac:dyDescent="0.2">
      <c r="AN33" s="1"/>
      <c r="AO33" s="5"/>
      <c r="AP33" s="1"/>
      <c r="AQ33" s="1"/>
    </row>
    <row r="34" spans="40:43" ht="12" x14ac:dyDescent="0.2">
      <c r="AN34" s="1"/>
      <c r="AO34" s="5"/>
      <c r="AP34" s="1"/>
      <c r="AQ34" s="1"/>
    </row>
    <row r="35" spans="40:43" ht="12" x14ac:dyDescent="0.2">
      <c r="AN35" s="1"/>
      <c r="AO35" s="5"/>
      <c r="AP35" s="1"/>
      <c r="AQ35" s="1"/>
    </row>
    <row r="36" spans="40:43" ht="12" x14ac:dyDescent="0.2">
      <c r="AN36" s="1"/>
      <c r="AO36" s="5"/>
      <c r="AP36" s="1"/>
      <c r="AQ36" s="1"/>
    </row>
    <row r="37" spans="40:43" ht="12" x14ac:dyDescent="0.2">
      <c r="AN37" s="1"/>
      <c r="AO37" s="5"/>
      <c r="AP37" s="1"/>
      <c r="AQ37" s="1"/>
    </row>
    <row r="38" spans="40:43" ht="12" x14ac:dyDescent="0.2">
      <c r="AN38" s="1"/>
      <c r="AO38" s="5"/>
      <c r="AP38" s="1"/>
      <c r="AQ38" s="1"/>
    </row>
    <row r="39" spans="40:43" ht="12" x14ac:dyDescent="0.2">
      <c r="AN39" s="1"/>
      <c r="AO39" s="5"/>
      <c r="AP39" s="1"/>
      <c r="AQ39" s="1"/>
    </row>
    <row r="40" spans="40:43" ht="12" x14ac:dyDescent="0.2">
      <c r="AN40" s="1"/>
      <c r="AO40" s="5"/>
      <c r="AP40" s="1"/>
      <c r="AQ40" s="1"/>
    </row>
    <row r="41" spans="40:43" ht="12.75" customHeight="1" x14ac:dyDescent="0.2">
      <c r="AN41" s="1"/>
      <c r="AO41" s="5"/>
      <c r="AP41" s="1"/>
      <c r="AQ41" s="1"/>
    </row>
    <row r="42" spans="40:43" ht="12" x14ac:dyDescent="0.2">
      <c r="AN42" s="1"/>
      <c r="AO42" s="5"/>
      <c r="AP42" s="1"/>
      <c r="AQ42" s="1"/>
    </row>
    <row r="43" spans="40:43" ht="12" x14ac:dyDescent="0.2">
      <c r="AN43" s="1"/>
      <c r="AO43" s="5"/>
      <c r="AP43" s="1"/>
      <c r="AQ43" s="1"/>
    </row>
    <row r="44" spans="40:43" ht="12" x14ac:dyDescent="0.2">
      <c r="AN44" s="1"/>
      <c r="AO44" s="5"/>
      <c r="AP44" s="1"/>
      <c r="AQ44" s="1"/>
    </row>
    <row r="45" spans="40:43" ht="12" x14ac:dyDescent="0.2">
      <c r="AN45" s="1"/>
      <c r="AO45" s="5"/>
      <c r="AP45" s="1"/>
      <c r="AQ45" s="1"/>
    </row>
    <row r="46" spans="40:43" ht="12" x14ac:dyDescent="0.2">
      <c r="AN46" s="1"/>
      <c r="AO46" s="5"/>
      <c r="AP46" s="1"/>
      <c r="AQ46" s="1"/>
    </row>
    <row r="47" spans="40:43" ht="12" x14ac:dyDescent="0.2">
      <c r="AN47" s="1"/>
      <c r="AO47" s="5"/>
      <c r="AP47" s="1"/>
      <c r="AQ47" s="1"/>
    </row>
    <row r="48" spans="40:43" ht="12" x14ac:dyDescent="0.2">
      <c r="AN48" s="1"/>
      <c r="AO48" s="5"/>
      <c r="AP48" s="1"/>
      <c r="AQ48" s="1"/>
    </row>
  </sheetData>
  <mergeCells count="46">
    <mergeCell ref="AF31:AI31"/>
    <mergeCell ref="BX30:BY30"/>
    <mergeCell ref="AJ5:AM5"/>
    <mergeCell ref="CA5:CB5"/>
    <mergeCell ref="DY5:EB5"/>
    <mergeCell ref="DD5:DG5"/>
    <mergeCell ref="DU5:DX5"/>
    <mergeCell ref="CX5:CY5"/>
    <mergeCell ref="CZ5:DA5"/>
    <mergeCell ref="CJ5:CM5"/>
    <mergeCell ref="DQ5:DT5"/>
    <mergeCell ref="CU5:CW5"/>
    <mergeCell ref="DH5:DK5"/>
    <mergeCell ref="DL5:DN5"/>
    <mergeCell ref="CG4:CM4"/>
    <mergeCell ref="DQ4:EG4"/>
    <mergeCell ref="CC5:CD5"/>
    <mergeCell ref="EC5:ED5"/>
    <mergeCell ref="EE5:EG5"/>
    <mergeCell ref="DB5:DC5"/>
    <mergeCell ref="BQ4:CD4"/>
    <mergeCell ref="CS1:CT1"/>
    <mergeCell ref="CS5:CT5"/>
    <mergeCell ref="BW5:BZ5"/>
    <mergeCell ref="L5:O5"/>
    <mergeCell ref="P5:S5"/>
    <mergeCell ref="T5:W5"/>
    <mergeCell ref="AP5:AS5"/>
    <mergeCell ref="BC5:BF5"/>
    <mergeCell ref="BG5:BJ5"/>
    <mergeCell ref="AW5:BB5"/>
    <mergeCell ref="BQ5:BT5"/>
    <mergeCell ref="CP5:CR5"/>
    <mergeCell ref="BU5:BV5"/>
    <mergeCell ref="BK5:BN5"/>
    <mergeCell ref="CG5:CI5"/>
    <mergeCell ref="CP4:CY4"/>
    <mergeCell ref="A2:O2"/>
    <mergeCell ref="AP4:BF4"/>
    <mergeCell ref="C5:F5"/>
    <mergeCell ref="AB5:AE5"/>
    <mergeCell ref="X5:AA5"/>
    <mergeCell ref="AT5:AV5"/>
    <mergeCell ref="G5:K5"/>
    <mergeCell ref="AF5:AI5"/>
    <mergeCell ref="A4:S4"/>
  </mergeCells>
  <pageMargins left="0" right="0" top="0.18" bottom="0" header="0.2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L19" sqref="L19"/>
    </sheetView>
  </sheetViews>
  <sheetFormatPr defaultColWidth="9.140625" defaultRowHeight="12" x14ac:dyDescent="0.2"/>
  <cols>
    <col min="1" max="1" width="9.140625" style="3"/>
    <col min="2" max="2" width="14.28515625" style="3" customWidth="1"/>
    <col min="3" max="16384" width="9.140625" style="3"/>
  </cols>
  <sheetData>
    <row r="1" spans="1:8" x14ac:dyDescent="0.2">
      <c r="A1" s="14"/>
      <c r="B1" s="14"/>
      <c r="C1" s="14"/>
      <c r="D1" s="14"/>
      <c r="E1" s="14"/>
      <c r="F1" s="14"/>
      <c r="G1" s="14"/>
      <c r="H1" s="14"/>
    </row>
    <row r="2" spans="1:8" x14ac:dyDescent="0.2">
      <c r="A2" s="14"/>
      <c r="B2" s="14"/>
      <c r="C2" s="14"/>
      <c r="D2" s="14"/>
      <c r="E2" s="14"/>
      <c r="F2" s="14"/>
      <c r="G2" s="14"/>
      <c r="H2" s="14"/>
    </row>
    <row r="3" spans="1:8" x14ac:dyDescent="0.2">
      <c r="A3" s="14"/>
      <c r="B3" s="14"/>
      <c r="C3" s="14"/>
      <c r="D3" s="14"/>
      <c r="E3" s="14"/>
      <c r="F3" s="14"/>
      <c r="G3" s="14"/>
      <c r="H3" s="14"/>
    </row>
    <row r="4" spans="1:8" x14ac:dyDescent="0.2">
      <c r="A4" s="14"/>
      <c r="B4" s="164"/>
      <c r="C4" s="164"/>
      <c r="D4" s="164"/>
      <c r="E4" s="164"/>
      <c r="F4" s="164"/>
      <c r="G4" s="164"/>
      <c r="H4" s="164"/>
    </row>
    <row r="5" spans="1:8" x14ac:dyDescent="0.2">
      <c r="A5" s="14"/>
      <c r="B5" s="14"/>
      <c r="C5" s="14"/>
      <c r="D5" s="14"/>
      <c r="E5" s="14"/>
      <c r="F5" s="14"/>
      <c r="G5" s="14"/>
      <c r="H5" s="14"/>
    </row>
    <row r="6" spans="1:8" x14ac:dyDescent="0.2">
      <c r="A6" s="14"/>
      <c r="B6" s="15"/>
      <c r="C6" s="16"/>
      <c r="D6" s="17"/>
      <c r="E6" s="18"/>
      <c r="F6" s="14"/>
      <c r="G6" s="19"/>
      <c r="H6" s="20"/>
    </row>
    <row r="7" spans="1:8" x14ac:dyDescent="0.2">
      <c r="A7" s="14"/>
      <c r="B7" s="15"/>
      <c r="C7" s="16"/>
      <c r="D7" s="17"/>
      <c r="E7" s="18"/>
      <c r="F7" s="14"/>
      <c r="G7" s="19"/>
      <c r="H7" s="20"/>
    </row>
    <row r="8" spans="1:8" x14ac:dyDescent="0.2">
      <c r="A8" s="14"/>
      <c r="B8" s="15"/>
      <c r="C8" s="16"/>
      <c r="D8" s="17"/>
      <c r="E8" s="18"/>
      <c r="F8" s="14"/>
      <c r="G8" s="19"/>
      <c r="H8" s="20"/>
    </row>
    <row r="9" spans="1:8" x14ac:dyDescent="0.2">
      <c r="A9" s="14"/>
      <c r="B9" s="15"/>
      <c r="C9" s="16"/>
      <c r="D9" s="17"/>
      <c r="E9" s="18"/>
      <c r="F9" s="14"/>
      <c r="G9" s="19"/>
      <c r="H9" s="20"/>
    </row>
    <row r="10" spans="1:8" x14ac:dyDescent="0.2">
      <c r="A10" s="14"/>
      <c r="B10" s="15"/>
      <c r="C10" s="21"/>
      <c r="D10" s="17"/>
      <c r="E10" s="18"/>
      <c r="F10" s="14"/>
      <c r="G10" s="19"/>
      <c r="H10" s="20"/>
    </row>
    <row r="11" spans="1:8" x14ac:dyDescent="0.2">
      <c r="A11" s="14"/>
      <c r="B11" s="15"/>
      <c r="C11" s="16"/>
      <c r="D11" s="17"/>
      <c r="E11" s="18"/>
      <c r="F11" s="14"/>
      <c r="G11" s="19"/>
      <c r="H11" s="20"/>
    </row>
    <row r="12" spans="1:8" x14ac:dyDescent="0.2">
      <c r="A12" s="14"/>
      <c r="B12" s="15"/>
      <c r="C12" s="16"/>
      <c r="D12" s="17"/>
      <c r="E12" s="18"/>
      <c r="F12" s="14"/>
      <c r="G12" s="19"/>
      <c r="H12" s="20"/>
    </row>
    <row r="13" spans="1:8" x14ac:dyDescent="0.2">
      <c r="A13" s="14"/>
      <c r="B13" s="15"/>
      <c r="C13" s="16"/>
      <c r="D13" s="17"/>
      <c r="E13" s="18"/>
      <c r="F13" s="14"/>
      <c r="G13" s="19"/>
      <c r="H13" s="20"/>
    </row>
    <row r="14" spans="1:8" x14ac:dyDescent="0.2">
      <c r="A14" s="14"/>
      <c r="B14" s="15"/>
      <c r="C14" s="16"/>
      <c r="D14" s="17"/>
      <c r="E14" s="18"/>
      <c r="F14" s="14"/>
      <c r="G14" s="19"/>
      <c r="H14" s="20"/>
    </row>
    <row r="15" spans="1:8" x14ac:dyDescent="0.2">
      <c r="A15" s="14"/>
      <c r="B15" s="15"/>
      <c r="C15" s="16"/>
      <c r="D15" s="17"/>
      <c r="E15" s="18"/>
      <c r="F15" s="14"/>
      <c r="G15" s="19"/>
      <c r="H15" s="20"/>
    </row>
    <row r="16" spans="1:8" x14ac:dyDescent="0.2">
      <c r="A16" s="14"/>
      <c r="B16" s="15"/>
      <c r="C16" s="16"/>
      <c r="D16" s="17"/>
      <c r="E16" s="18"/>
      <c r="F16" s="14"/>
      <c r="G16" s="19"/>
      <c r="H16" s="20"/>
    </row>
    <row r="17" spans="1:8" x14ac:dyDescent="0.2">
      <c r="A17" s="14"/>
      <c r="B17" s="15"/>
      <c r="C17" s="16"/>
      <c r="D17" s="17"/>
      <c r="E17" s="18"/>
      <c r="F17" s="14"/>
      <c r="G17" s="19"/>
      <c r="H17" s="20"/>
    </row>
    <row r="18" spans="1:8" x14ac:dyDescent="0.2">
      <c r="A18" s="14"/>
      <c r="B18" s="15"/>
      <c r="C18" s="16"/>
      <c r="D18" s="17"/>
      <c r="E18" s="18"/>
      <c r="F18" s="14"/>
      <c r="G18" s="19"/>
      <c r="H18" s="20"/>
    </row>
    <row r="19" spans="1:8" x14ac:dyDescent="0.2">
      <c r="A19" s="14"/>
      <c r="B19" s="15"/>
      <c r="C19" s="16"/>
      <c r="D19" s="17"/>
      <c r="E19" s="18"/>
      <c r="F19" s="14"/>
      <c r="G19" s="19"/>
      <c r="H19" s="20"/>
    </row>
    <row r="20" spans="1:8" x14ac:dyDescent="0.2">
      <c r="A20" s="14"/>
      <c r="B20" s="15"/>
      <c r="C20" s="22"/>
      <c r="D20" s="17"/>
      <c r="E20" s="18"/>
      <c r="F20" s="14"/>
      <c r="G20" s="19"/>
      <c r="H20" s="20"/>
    </row>
    <row r="21" spans="1:8" x14ac:dyDescent="0.2">
      <c r="A21" s="14"/>
      <c r="B21" s="15"/>
      <c r="C21" s="16"/>
      <c r="D21" s="17"/>
      <c r="E21" s="18"/>
      <c r="F21" s="14"/>
      <c r="G21" s="19"/>
      <c r="H21" s="20"/>
    </row>
    <row r="22" spans="1:8" x14ac:dyDescent="0.2">
      <c r="A22" s="14"/>
      <c r="B22" s="15"/>
      <c r="C22" s="16"/>
      <c r="D22" s="17"/>
      <c r="E22" s="18"/>
      <c r="F22" s="14"/>
      <c r="G22" s="19"/>
      <c r="H22" s="20"/>
    </row>
    <row r="23" spans="1:8" x14ac:dyDescent="0.2">
      <c r="A23" s="14"/>
      <c r="B23" s="14"/>
      <c r="C23" s="23"/>
      <c r="D23" s="24"/>
      <c r="E23" s="18"/>
      <c r="F23" s="23"/>
      <c r="G23" s="24"/>
      <c r="H23" s="20"/>
    </row>
    <row r="24" spans="1:8" x14ac:dyDescent="0.2">
      <c r="A24" s="14"/>
      <c r="B24" s="14"/>
      <c r="C24" s="14"/>
      <c r="D24" s="14"/>
      <c r="E24" s="14"/>
      <c r="F24" s="14"/>
      <c r="G24" s="14"/>
      <c r="H24" s="14"/>
    </row>
  </sheetData>
  <mergeCells count="1">
    <mergeCell ref="B4:H4"/>
  </mergeCells>
  <pageMargins left="0.15748031496062992" right="0.15748031496062992" top="0.3149606299212598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и места</vt:lpstr>
      <vt:lpstr>Лист1</vt:lpstr>
      <vt:lpstr>'Расчет и места'!Заголовки_для_печати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2018-05-28T08:00:10Z</dcterms:modified>
</cp:coreProperties>
</file>